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pivotTables/pivotTable3.xml" ContentType="application/vnd.openxmlformats-officedocument.spreadsheetml.pivotTable+xml"/>
  <Override PartName="/xl/drawings/drawing4.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codeName="ThisWorkbook" hidePivotFieldList="1" defaultThemeVersion="166925"/>
  <mc:AlternateContent xmlns:mc="http://schemas.openxmlformats.org/markup-compatibility/2006">
    <mc:Choice Requires="x15">
      <x15ac:absPath xmlns:x15ac="http://schemas.microsoft.com/office/spreadsheetml/2010/11/ac" url="C:\Users\AlaynaA\Downloads\"/>
    </mc:Choice>
  </mc:AlternateContent>
  <xr:revisionPtr revIDLastSave="5" documentId="13_ncr:1_{BB64981A-A681-4BB4-96F2-644E66F0D744}" xr6:coauthVersionLast="47" xr6:coauthVersionMax="47" xr10:uidLastSave="{01A5C6BE-8564-4A11-8264-4375ABD43D97}"/>
  <bookViews>
    <workbookView xWindow="38280" yWindow="-120" windowWidth="38640" windowHeight="21120" xr2:uid="{9873021E-A1E9-4AFC-A202-8CABFEA014D3}"/>
  </bookViews>
  <sheets>
    <sheet name="Version Control" sheetId="17" r:id="rId1"/>
    <sheet name="Disclaimer" sheetId="18" r:id="rId2"/>
    <sheet name="Instructions" sheetId="7" r:id="rId3"/>
    <sheet name="Template" sheetId="5" r:id="rId4"/>
    <sheet name="Shortlisting" sheetId="15" r:id="rId5"/>
    <sheet name="Typology" sheetId="11" r:id="rId6"/>
    <sheet name="Lists" sheetId="4" r:id="rId7"/>
    <sheet name="Scope" sheetId="10" r:id="rId8"/>
    <sheet name="working" sheetId="6" r:id="rId9"/>
    <sheet name="research" sheetId="16" r:id="rId10"/>
    <sheet name="ONF" sheetId="9" r:id="rId11"/>
  </sheets>
  <definedNames>
    <definedName name="_xlnm._FilterDatabase" localSheetId="3" hidden="1">Template!$A$2:$AP$120</definedName>
    <definedName name="_xlchart.v1.0" hidden="1">working!$AO$1</definedName>
    <definedName name="_xlchart.v1.1" hidden="1">working!$AO$2:$AO$79</definedName>
    <definedName name="ActivityGrouping">Lists!$D$2:$D$26</definedName>
    <definedName name="Levers">Lists!$A$2:$A$9</definedName>
  </definedNames>
  <calcPr calcId="191028"/>
  <pivotCaches>
    <pivotCache cacheId="2857" r:id="rId12"/>
    <pivotCache cacheId="2858"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 i="6" l="1"/>
  <c r="AO8" i="11" s="1"/>
  <c r="AN4" i="6"/>
  <c r="W9" i="11" s="1"/>
  <c r="AN5" i="6"/>
  <c r="V10" i="11" s="1"/>
  <c r="AN6" i="6"/>
  <c r="AP11" i="11" s="1"/>
  <c r="AN7" i="6"/>
  <c r="Y12" i="11" s="1"/>
  <c r="AN8" i="6"/>
  <c r="AP13" i="11" s="1"/>
  <c r="AN9" i="6"/>
  <c r="AG14" i="11" s="1"/>
  <c r="AN10" i="6"/>
  <c r="AA15" i="11" s="1"/>
  <c r="AN11" i="6"/>
  <c r="U16" i="11" s="1"/>
  <c r="AN12" i="6"/>
  <c r="AG17" i="11" s="1"/>
  <c r="AN13" i="6"/>
  <c r="X18" i="11" s="1"/>
  <c r="AN14" i="6"/>
  <c r="W19" i="11" s="1"/>
  <c r="AN15" i="6"/>
  <c r="AP20" i="11" s="1"/>
  <c r="AN16" i="6"/>
  <c r="Y21" i="11" s="1"/>
  <c r="AN17" i="6"/>
  <c r="U22" i="11" s="1"/>
  <c r="AN18" i="6"/>
  <c r="AO23" i="11" s="1"/>
  <c r="AN19" i="6"/>
  <c r="AO24" i="11" s="1"/>
  <c r="AN20" i="6"/>
  <c r="W25" i="11" s="1"/>
  <c r="AN21" i="6"/>
  <c r="V26" i="11" s="1"/>
  <c r="AN22" i="6"/>
  <c r="AP27" i="11" s="1"/>
  <c r="AN23" i="6"/>
  <c r="Y28" i="11" s="1"/>
  <c r="AN24" i="6"/>
  <c r="AP29" i="11" s="1"/>
  <c r="AN25" i="6"/>
  <c r="U30" i="11" s="1"/>
  <c r="AN26" i="6"/>
  <c r="AA31" i="11" s="1"/>
  <c r="AN27" i="6"/>
  <c r="U32" i="11" s="1"/>
  <c r="AN28" i="6"/>
  <c r="U33" i="11" s="1"/>
  <c r="AN29" i="6"/>
  <c r="W34" i="11" s="1"/>
  <c r="AN30" i="6"/>
  <c r="W35" i="11" s="1"/>
  <c r="AN31" i="6"/>
  <c r="AP36" i="11" s="1"/>
  <c r="AN32" i="6"/>
  <c r="Y37" i="11" s="1"/>
  <c r="AN33" i="6"/>
  <c r="AN34" i="6"/>
  <c r="AO39" i="11" s="1"/>
  <c r="AN35" i="6"/>
  <c r="AO40" i="11" s="1"/>
  <c r="AN36" i="6"/>
  <c r="W41" i="11" s="1"/>
  <c r="AN37" i="6"/>
  <c r="V42" i="11" s="1"/>
  <c r="AN38" i="6"/>
  <c r="AP43" i="11" s="1"/>
  <c r="AN39" i="6"/>
  <c r="X44" i="11" s="1"/>
  <c r="AN40" i="6"/>
  <c r="Y45" i="11" s="1"/>
  <c r="AN41" i="6"/>
  <c r="U46" i="11" s="1"/>
  <c r="AN42" i="6"/>
  <c r="V47" i="11" s="1"/>
  <c r="AN43" i="6"/>
  <c r="U48" i="11" s="1"/>
  <c r="AN44" i="6"/>
  <c r="U49" i="11" s="1"/>
  <c r="AN45" i="6"/>
  <c r="W50" i="11" s="1"/>
  <c r="AN46" i="6"/>
  <c r="W51" i="11" s="1"/>
  <c r="AN47" i="6"/>
  <c r="AP52" i="11" s="1"/>
  <c r="AN48" i="6"/>
  <c r="AG53" i="11" s="1"/>
  <c r="AN49" i="6"/>
  <c r="U54" i="11" s="1"/>
  <c r="AN50" i="6"/>
  <c r="AO55" i="11" s="1"/>
  <c r="AN51" i="6"/>
  <c r="AO56" i="11" s="1"/>
  <c r="AN52" i="6"/>
  <c r="W57" i="11" s="1"/>
  <c r="AN53" i="6"/>
  <c r="V58" i="11" s="1"/>
  <c r="AN54" i="6"/>
  <c r="AG59" i="11" s="1"/>
  <c r="AN55" i="6"/>
  <c r="X60" i="11" s="1"/>
  <c r="AN56" i="6"/>
  <c r="AP61" i="11" s="1"/>
  <c r="AN57" i="6"/>
  <c r="AG62" i="11" s="1"/>
  <c r="AN58" i="6"/>
  <c r="AA63" i="11" s="1"/>
  <c r="AN59" i="6"/>
  <c r="U64" i="11" s="1"/>
  <c r="AN60" i="6"/>
  <c r="U65" i="11" s="1"/>
  <c r="AN61" i="6"/>
  <c r="W66" i="11" s="1"/>
  <c r="AN62" i="6"/>
  <c r="W67" i="11" s="1"/>
  <c r="AN63" i="6"/>
  <c r="AP68" i="11" s="1"/>
  <c r="AN64" i="6"/>
  <c r="Y69" i="11" s="1"/>
  <c r="AN65" i="6"/>
  <c r="U70" i="11" s="1"/>
  <c r="AN66" i="6"/>
  <c r="AO71" i="11" s="1"/>
  <c r="AN67" i="6"/>
  <c r="AO72" i="11" s="1"/>
  <c r="AN68" i="6"/>
  <c r="W73" i="11" s="1"/>
  <c r="AN69" i="6"/>
  <c r="V74" i="11" s="1"/>
  <c r="AN70" i="6"/>
  <c r="AO75" i="11" s="1"/>
  <c r="AN71" i="6"/>
  <c r="X76" i="11" s="1"/>
  <c r="AN72" i="6"/>
  <c r="Y77" i="11" s="1"/>
  <c r="AN73" i="6"/>
  <c r="AO78" i="11" s="1"/>
  <c r="AN74" i="6"/>
  <c r="AA79" i="11" s="1"/>
  <c r="AN75" i="6"/>
  <c r="U80" i="11" s="1"/>
  <c r="AN76" i="6"/>
  <c r="AO81" i="11" s="1"/>
  <c r="AN77" i="6"/>
  <c r="V82" i="11" s="1"/>
  <c r="AN78" i="6"/>
  <c r="W83" i="11" s="1"/>
  <c r="AN79" i="6"/>
  <c r="Z84" i="11" s="1"/>
  <c r="AN2" i="6"/>
  <c r="AO3" i="6"/>
  <c r="AO4"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2" i="6"/>
  <c r="AL3" i="6"/>
  <c r="AL4" i="6"/>
  <c r="AL5" i="6"/>
  <c r="AL6" i="6"/>
  <c r="AL7" i="6"/>
  <c r="AL8" i="6"/>
  <c r="AL9" i="6"/>
  <c r="AL10" i="6"/>
  <c r="AL11" i="6"/>
  <c r="AL12" i="6"/>
  <c r="AL13" i="6"/>
  <c r="AL14" i="6"/>
  <c r="AL15" i="6"/>
  <c r="AL16" i="6"/>
  <c r="AL17" i="6"/>
  <c r="AL18" i="6"/>
  <c r="AL19" i="6"/>
  <c r="AL20" i="6"/>
  <c r="AL21" i="6"/>
  <c r="AL22" i="6"/>
  <c r="AL23" i="6"/>
  <c r="AL24" i="6"/>
  <c r="AL25" i="6"/>
  <c r="AL26" i="6"/>
  <c r="AL27" i="6"/>
  <c r="AL28" i="6"/>
  <c r="AL29" i="6"/>
  <c r="AL30" i="6"/>
  <c r="AL31" i="6"/>
  <c r="AL32" i="6"/>
  <c r="AL33" i="6"/>
  <c r="AL34" i="6"/>
  <c r="AL35" i="6"/>
  <c r="AL36" i="6"/>
  <c r="AL37" i="6"/>
  <c r="AL38" i="6"/>
  <c r="AL39" i="6"/>
  <c r="AL40" i="6"/>
  <c r="AL41" i="6"/>
  <c r="AL42" i="6"/>
  <c r="AL43" i="6"/>
  <c r="AL44"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2" i="6"/>
  <c r="Y2" i="6"/>
  <c r="AO7" i="11" l="1"/>
  <c r="U7" i="11"/>
  <c r="U38" i="11"/>
  <c r="AP38" i="11"/>
  <c r="AP22" i="11"/>
  <c r="AP39" i="11"/>
  <c r="AP44" i="11"/>
  <c r="AP60" i="11"/>
  <c r="AP62" i="11"/>
  <c r="AP15" i="11"/>
  <c r="AP63" i="11"/>
  <c r="AP23" i="11"/>
  <c r="AP46" i="11"/>
  <c r="AP7" i="11"/>
  <c r="AP28" i="11"/>
  <c r="AP47" i="11"/>
  <c r="AP70" i="11"/>
  <c r="AP12" i="11"/>
  <c r="AP30" i="11"/>
  <c r="AP71" i="11"/>
  <c r="AP31" i="11"/>
  <c r="AP54" i="11"/>
  <c r="AP76" i="11"/>
  <c r="AP14" i="11"/>
  <c r="AP55" i="11"/>
  <c r="AP79" i="11"/>
  <c r="AP21" i="11"/>
  <c r="AP37" i="11"/>
  <c r="AP45" i="11"/>
  <c r="AP53" i="11"/>
  <c r="AP69" i="11"/>
  <c r="AP77" i="11"/>
  <c r="AP78" i="11"/>
  <c r="AP16" i="11"/>
  <c r="AP24" i="11"/>
  <c r="AP32" i="11"/>
  <c r="AP40" i="11"/>
  <c r="AP48" i="11"/>
  <c r="AP56" i="11"/>
  <c r="AP64" i="11"/>
  <c r="AP72" i="11"/>
  <c r="AP80" i="11"/>
  <c r="AP9" i="11"/>
  <c r="AP17" i="11"/>
  <c r="AP25" i="11"/>
  <c r="AP33" i="11"/>
  <c r="AP41" i="11"/>
  <c r="AP49" i="11"/>
  <c r="AP57" i="11"/>
  <c r="AP65" i="11"/>
  <c r="AP73" i="11"/>
  <c r="AP81" i="11"/>
  <c r="AP10" i="11"/>
  <c r="AP18" i="11"/>
  <c r="AP26" i="11"/>
  <c r="AP34" i="11"/>
  <c r="AP42" i="11"/>
  <c r="AP50" i="11"/>
  <c r="AP58" i="11"/>
  <c r="AP66" i="11"/>
  <c r="AP74" i="11"/>
  <c r="AP82" i="11"/>
  <c r="AP19" i="11"/>
  <c r="AP35" i="11"/>
  <c r="AP51" i="11"/>
  <c r="AP59" i="11"/>
  <c r="AP67" i="11"/>
  <c r="AP75" i="11"/>
  <c r="AP83" i="11"/>
  <c r="AP84" i="11"/>
  <c r="AP8" i="11"/>
  <c r="AB13" i="11"/>
  <c r="U13" i="11"/>
  <c r="V13" i="11"/>
  <c r="W13" i="11"/>
  <c r="X13" i="11"/>
  <c r="AO13" i="11"/>
  <c r="AO83" i="11"/>
  <c r="AO63" i="11"/>
  <c r="AO47" i="11"/>
  <c r="AO31" i="11"/>
  <c r="AO15" i="11"/>
  <c r="AG77" i="11"/>
  <c r="AG60" i="11"/>
  <c r="AG42" i="11"/>
  <c r="AG24" i="11"/>
  <c r="W7" i="11"/>
  <c r="X83" i="11"/>
  <c r="V81" i="11"/>
  <c r="AA78" i="11"/>
  <c r="Y76" i="11"/>
  <c r="W74" i="11"/>
  <c r="U72" i="11"/>
  <c r="Z69" i="11"/>
  <c r="X67" i="11"/>
  <c r="V65" i="11"/>
  <c r="AA62" i="11"/>
  <c r="Y60" i="11"/>
  <c r="W58" i="11"/>
  <c r="U56" i="11"/>
  <c r="Z53" i="11"/>
  <c r="X51" i="11"/>
  <c r="V49" i="11"/>
  <c r="AA46" i="11"/>
  <c r="Y44" i="11"/>
  <c r="W42" i="11"/>
  <c r="U40" i="11"/>
  <c r="Z37" i="11"/>
  <c r="X35" i="11"/>
  <c r="V33" i="11"/>
  <c r="AA30" i="11"/>
  <c r="W26" i="11"/>
  <c r="U24" i="11"/>
  <c r="Z21" i="11"/>
  <c r="X19" i="11"/>
  <c r="V17" i="11"/>
  <c r="AA14" i="11"/>
  <c r="W10" i="11"/>
  <c r="AB29" i="11"/>
  <c r="U29" i="11"/>
  <c r="V29" i="11"/>
  <c r="W29" i="11"/>
  <c r="AG29" i="11"/>
  <c r="X29" i="11"/>
  <c r="AO29" i="11"/>
  <c r="AB68" i="11"/>
  <c r="U68" i="11"/>
  <c r="V68" i="11"/>
  <c r="AO68" i="11"/>
  <c r="W68" i="11"/>
  <c r="AB52" i="11"/>
  <c r="U52" i="11"/>
  <c r="V52" i="11"/>
  <c r="AO52" i="11"/>
  <c r="W52" i="11"/>
  <c r="AB36" i="11"/>
  <c r="AG36" i="11"/>
  <c r="U36" i="11"/>
  <c r="V36" i="11"/>
  <c r="AO36" i="11"/>
  <c r="W36" i="11"/>
  <c r="AB28" i="11"/>
  <c r="U28" i="11"/>
  <c r="AG28" i="11"/>
  <c r="V28" i="11"/>
  <c r="AO28" i="11"/>
  <c r="W28" i="11"/>
  <c r="AB20" i="11"/>
  <c r="U20" i="11"/>
  <c r="V20" i="11"/>
  <c r="AG20" i="11"/>
  <c r="AO20" i="11"/>
  <c r="W20" i="11"/>
  <c r="AB12" i="11"/>
  <c r="U12" i="11"/>
  <c r="V12" i="11"/>
  <c r="AO12" i="11"/>
  <c r="W12" i="11"/>
  <c r="AG12" i="11"/>
  <c r="AO82" i="11"/>
  <c r="AO74" i="11"/>
  <c r="AO62" i="11"/>
  <c r="AO46" i="11"/>
  <c r="AO30" i="11"/>
  <c r="AO14" i="11"/>
  <c r="AG76" i="11"/>
  <c r="AG41" i="11"/>
  <c r="AG22" i="11"/>
  <c r="X7" i="11"/>
  <c r="U81" i="11"/>
  <c r="Z78" i="11"/>
  <c r="AA71" i="11"/>
  <c r="Z62" i="11"/>
  <c r="AA55" i="11"/>
  <c r="Y53" i="11"/>
  <c r="Z46" i="11"/>
  <c r="AA39" i="11"/>
  <c r="Z30" i="11"/>
  <c r="X28" i="11"/>
  <c r="AA23" i="11"/>
  <c r="U17" i="11"/>
  <c r="Z14" i="11"/>
  <c r="X12" i="11"/>
  <c r="AB61" i="11"/>
  <c r="U61" i="11"/>
  <c r="V61" i="11"/>
  <c r="W61" i="11"/>
  <c r="X61" i="11"/>
  <c r="AO61" i="11"/>
  <c r="AB21" i="11"/>
  <c r="U21" i="11"/>
  <c r="V21" i="11"/>
  <c r="W21" i="11"/>
  <c r="X21" i="11"/>
  <c r="AG21" i="11"/>
  <c r="AO21" i="11"/>
  <c r="AB60" i="11"/>
  <c r="U60" i="11"/>
  <c r="V60" i="11"/>
  <c r="AO60" i="11"/>
  <c r="W60" i="11"/>
  <c r="AB44" i="11"/>
  <c r="U44" i="11"/>
  <c r="V44" i="11"/>
  <c r="AO44" i="11"/>
  <c r="W44" i="11"/>
  <c r="AB83" i="11"/>
  <c r="AA83" i="11"/>
  <c r="U83" i="11"/>
  <c r="V83" i="11"/>
  <c r="AG83" i="11"/>
  <c r="AB75" i="11"/>
  <c r="AA75" i="11"/>
  <c r="U75" i="11"/>
  <c r="V75" i="11"/>
  <c r="AG75" i="11"/>
  <c r="AB67" i="11"/>
  <c r="AA67" i="11"/>
  <c r="AO67" i="11"/>
  <c r="U67" i="11"/>
  <c r="V67" i="11"/>
  <c r="AG67" i="11"/>
  <c r="AB59" i="11"/>
  <c r="AA59" i="11"/>
  <c r="AO59" i="11"/>
  <c r="U59" i="11"/>
  <c r="V59" i="11"/>
  <c r="AB51" i="11"/>
  <c r="AA51" i="11"/>
  <c r="AO51" i="11"/>
  <c r="U51" i="11"/>
  <c r="V51" i="11"/>
  <c r="AB43" i="11"/>
  <c r="AA43" i="11"/>
  <c r="AO43" i="11"/>
  <c r="U43" i="11"/>
  <c r="V43" i="11"/>
  <c r="AB35" i="11"/>
  <c r="AA35" i="11"/>
  <c r="AO35" i="11"/>
  <c r="U35" i="11"/>
  <c r="V35" i="11"/>
  <c r="AB27" i="11"/>
  <c r="AA27" i="11"/>
  <c r="AG27" i="11"/>
  <c r="AO27" i="11"/>
  <c r="U27" i="11"/>
  <c r="V27" i="11"/>
  <c r="AB19" i="11"/>
  <c r="AA19" i="11"/>
  <c r="AG19" i="11"/>
  <c r="AO19" i="11"/>
  <c r="U19" i="11"/>
  <c r="V19" i="11"/>
  <c r="AB11" i="11"/>
  <c r="AA11" i="11"/>
  <c r="AO11" i="11"/>
  <c r="U11" i="11"/>
  <c r="AG11" i="11"/>
  <c r="V11" i="11"/>
  <c r="AO73" i="11"/>
  <c r="AO57" i="11"/>
  <c r="AO41" i="11"/>
  <c r="AO25" i="11"/>
  <c r="AO9" i="11"/>
  <c r="AG71" i="11"/>
  <c r="AG35" i="11"/>
  <c r="AA84" i="11"/>
  <c r="Y82" i="11"/>
  <c r="W80" i="11"/>
  <c r="U78" i="11"/>
  <c r="Z75" i="11"/>
  <c r="X73" i="11"/>
  <c r="V71" i="11"/>
  <c r="AA68" i="11"/>
  <c r="Y66" i="11"/>
  <c r="W64" i="11"/>
  <c r="U62" i="11"/>
  <c r="Z59" i="11"/>
  <c r="X57" i="11"/>
  <c r="V55" i="11"/>
  <c r="AA52" i="11"/>
  <c r="Y50" i="11"/>
  <c r="W48" i="11"/>
  <c r="Z43" i="11"/>
  <c r="X41" i="11"/>
  <c r="V39" i="11"/>
  <c r="AA36" i="11"/>
  <c r="Y34" i="11"/>
  <c r="W32" i="11"/>
  <c r="Z27" i="11"/>
  <c r="X25" i="11"/>
  <c r="V23" i="11"/>
  <c r="AA20" i="11"/>
  <c r="Y18" i="11"/>
  <c r="W16" i="11"/>
  <c r="U14" i="11"/>
  <c r="Z11" i="11"/>
  <c r="X9" i="11"/>
  <c r="AB10" i="11"/>
  <c r="Z10" i="11"/>
  <c r="AO10" i="11"/>
  <c r="AA10" i="11"/>
  <c r="AG10" i="11"/>
  <c r="U10" i="11"/>
  <c r="AO80" i="11"/>
  <c r="AG70" i="11"/>
  <c r="AG52" i="11"/>
  <c r="AG34" i="11"/>
  <c r="AG16" i="11"/>
  <c r="X82" i="11"/>
  <c r="V80" i="11"/>
  <c r="AA77" i="11"/>
  <c r="Y75" i="11"/>
  <c r="U71" i="11"/>
  <c r="Z68" i="11"/>
  <c r="X66" i="11"/>
  <c r="V64" i="11"/>
  <c r="AA61" i="11"/>
  <c r="Y59" i="11"/>
  <c r="U55" i="11"/>
  <c r="Z52" i="11"/>
  <c r="X50" i="11"/>
  <c r="V48" i="11"/>
  <c r="AA45" i="11"/>
  <c r="Y43" i="11"/>
  <c r="U39" i="11"/>
  <c r="Z36" i="11"/>
  <c r="X34" i="11"/>
  <c r="V32" i="11"/>
  <c r="AA29" i="11"/>
  <c r="Y27" i="11"/>
  <c r="U23" i="11"/>
  <c r="Z20" i="11"/>
  <c r="V16" i="11"/>
  <c r="AA13" i="11"/>
  <c r="Y11" i="11"/>
  <c r="AB69" i="11"/>
  <c r="U69" i="11"/>
  <c r="V69" i="11"/>
  <c r="W69" i="11"/>
  <c r="X69" i="11"/>
  <c r="AO69" i="11"/>
  <c r="AB84" i="11"/>
  <c r="U84" i="11"/>
  <c r="V84" i="11"/>
  <c r="W84" i="11"/>
  <c r="AB58" i="11"/>
  <c r="Z58" i="11"/>
  <c r="AO58" i="11"/>
  <c r="AA58" i="11"/>
  <c r="U58" i="11"/>
  <c r="AG58" i="11"/>
  <c r="AB42" i="11"/>
  <c r="Z42" i="11"/>
  <c r="AO42" i="11"/>
  <c r="AA42" i="11"/>
  <c r="U42" i="11"/>
  <c r="AB18" i="11"/>
  <c r="Z18" i="11"/>
  <c r="AG18" i="11"/>
  <c r="AO18" i="11"/>
  <c r="AA18" i="11"/>
  <c r="U18" i="11"/>
  <c r="AB73" i="11"/>
  <c r="Y73" i="11"/>
  <c r="Z73" i="11"/>
  <c r="AG73" i="11"/>
  <c r="AA73" i="11"/>
  <c r="AB65" i="11"/>
  <c r="Y65" i="11"/>
  <c r="Z65" i="11"/>
  <c r="AG65" i="11"/>
  <c r="AA65" i="11"/>
  <c r="AB57" i="11"/>
  <c r="Y57" i="11"/>
  <c r="Z57" i="11"/>
  <c r="AA57" i="11"/>
  <c r="AG57" i="11"/>
  <c r="AB49" i="11"/>
  <c r="Y49" i="11"/>
  <c r="Z49" i="11"/>
  <c r="AA49" i="11"/>
  <c r="AG49" i="11"/>
  <c r="AB41" i="11"/>
  <c r="Y41" i="11"/>
  <c r="Z41" i="11"/>
  <c r="AA41" i="11"/>
  <c r="AB33" i="11"/>
  <c r="Y33" i="11"/>
  <c r="Z33" i="11"/>
  <c r="AA33" i="11"/>
  <c r="AB25" i="11"/>
  <c r="Y25" i="11"/>
  <c r="Z25" i="11"/>
  <c r="AA25" i="11"/>
  <c r="AB17" i="11"/>
  <c r="Y17" i="11"/>
  <c r="Z17" i="11"/>
  <c r="AA17" i="11"/>
  <c r="AB9" i="11"/>
  <c r="Y9" i="11"/>
  <c r="AG9" i="11"/>
  <c r="Z9" i="11"/>
  <c r="AA9" i="11"/>
  <c r="AO79" i="11"/>
  <c r="AG7" i="11"/>
  <c r="AG69" i="11"/>
  <c r="AG51" i="11"/>
  <c r="AG33" i="11"/>
  <c r="Y84" i="11"/>
  <c r="W82" i="11"/>
  <c r="Z77" i="11"/>
  <c r="X75" i="11"/>
  <c r="V73" i="11"/>
  <c r="AA70" i="11"/>
  <c r="Y68" i="11"/>
  <c r="Z61" i="11"/>
  <c r="X59" i="11"/>
  <c r="V57" i="11"/>
  <c r="AA54" i="11"/>
  <c r="Y52" i="11"/>
  <c r="Z45" i="11"/>
  <c r="X43" i="11"/>
  <c r="V41" i="11"/>
  <c r="AA38" i="11"/>
  <c r="Y36" i="11"/>
  <c r="Z29" i="11"/>
  <c r="X27" i="11"/>
  <c r="V25" i="11"/>
  <c r="AA22" i="11"/>
  <c r="Y20" i="11"/>
  <c r="W18" i="11"/>
  <c r="Z13" i="11"/>
  <c r="X11" i="11"/>
  <c r="V9" i="11"/>
  <c r="AB53" i="11"/>
  <c r="U53" i="11"/>
  <c r="V53" i="11"/>
  <c r="W53" i="11"/>
  <c r="X53" i="11"/>
  <c r="AO53" i="11"/>
  <c r="AB37" i="11"/>
  <c r="U37" i="11"/>
  <c r="V37" i="11"/>
  <c r="AG37" i="11"/>
  <c r="W37" i="11"/>
  <c r="X37" i="11"/>
  <c r="AO37" i="11"/>
  <c r="AB74" i="11"/>
  <c r="Z74" i="11"/>
  <c r="AA74" i="11"/>
  <c r="AG74" i="11"/>
  <c r="U74" i="11"/>
  <c r="AB66" i="11"/>
  <c r="Z66" i="11"/>
  <c r="AO66" i="11"/>
  <c r="AA66" i="11"/>
  <c r="AG66" i="11"/>
  <c r="U66" i="11"/>
  <c r="AB50" i="11"/>
  <c r="Z50" i="11"/>
  <c r="AO50" i="11"/>
  <c r="AA50" i="11"/>
  <c r="U50" i="11"/>
  <c r="AB34" i="11"/>
  <c r="Z34" i="11"/>
  <c r="AO34" i="11"/>
  <c r="AA34" i="11"/>
  <c r="U34" i="11"/>
  <c r="AB26" i="11"/>
  <c r="Z26" i="11"/>
  <c r="AO26" i="11"/>
  <c r="AA26" i="11"/>
  <c r="U26" i="11"/>
  <c r="AB81" i="11"/>
  <c r="Y81" i="11"/>
  <c r="Z81" i="11"/>
  <c r="AG81" i="11"/>
  <c r="AA81" i="11"/>
  <c r="AB80" i="11"/>
  <c r="X80" i="11"/>
  <c r="AG80" i="11"/>
  <c r="Y80" i="11"/>
  <c r="Z80" i="11"/>
  <c r="AA80" i="11"/>
  <c r="AB72" i="11"/>
  <c r="X72" i="11"/>
  <c r="AG72" i="11"/>
  <c r="Y72" i="11"/>
  <c r="Z72" i="11"/>
  <c r="AA72" i="11"/>
  <c r="AB64" i="11"/>
  <c r="X64" i="11"/>
  <c r="AG64" i="11"/>
  <c r="Y64" i="11"/>
  <c r="Z64" i="11"/>
  <c r="AA64" i="11"/>
  <c r="AB56" i="11"/>
  <c r="X56" i="11"/>
  <c r="Y56" i="11"/>
  <c r="AG56" i="11"/>
  <c r="Z56" i="11"/>
  <c r="AA56" i="11"/>
  <c r="AB48" i="11"/>
  <c r="X48" i="11"/>
  <c r="Y48" i="11"/>
  <c r="Z48" i="11"/>
  <c r="AG48" i="11"/>
  <c r="AA48" i="11"/>
  <c r="AB40" i="11"/>
  <c r="X40" i="11"/>
  <c r="Y40" i="11"/>
  <c r="Z40" i="11"/>
  <c r="AA40" i="11"/>
  <c r="AG40" i="11"/>
  <c r="AB32" i="11"/>
  <c r="X32" i="11"/>
  <c r="Y32" i="11"/>
  <c r="Z32" i="11"/>
  <c r="AA32" i="11"/>
  <c r="AB24" i="11"/>
  <c r="X24" i="11"/>
  <c r="Y24" i="11"/>
  <c r="Z24" i="11"/>
  <c r="AA24" i="11"/>
  <c r="AB16" i="11"/>
  <c r="X16" i="11"/>
  <c r="Y16" i="11"/>
  <c r="Z16" i="11"/>
  <c r="AA16" i="11"/>
  <c r="AA8" i="11"/>
  <c r="AB8" i="11"/>
  <c r="W8" i="11"/>
  <c r="X8" i="11"/>
  <c r="Y8" i="11"/>
  <c r="Z8" i="11"/>
  <c r="AO70" i="11"/>
  <c r="AO54" i="11"/>
  <c r="AO38" i="11"/>
  <c r="AO22" i="11"/>
  <c r="AG84" i="11"/>
  <c r="AG68" i="11"/>
  <c r="AG50" i="11"/>
  <c r="AG32" i="11"/>
  <c r="AG13" i="11"/>
  <c r="X84" i="11"/>
  <c r="W75" i="11"/>
  <c r="U73" i="11"/>
  <c r="Z70" i="11"/>
  <c r="X68" i="11"/>
  <c r="V66" i="11"/>
  <c r="Y61" i="11"/>
  <c r="W59" i="11"/>
  <c r="U57" i="11"/>
  <c r="Z54" i="11"/>
  <c r="X52" i="11"/>
  <c r="V50" i="11"/>
  <c r="AA47" i="11"/>
  <c r="W43" i="11"/>
  <c r="U41" i="11"/>
  <c r="Z38" i="11"/>
  <c r="X36" i="11"/>
  <c r="V34" i="11"/>
  <c r="Y29" i="11"/>
  <c r="W27" i="11"/>
  <c r="U25" i="11"/>
  <c r="Z22" i="11"/>
  <c r="X20" i="11"/>
  <c r="V18" i="11"/>
  <c r="Y13" i="11"/>
  <c r="W11" i="11"/>
  <c r="U9" i="11"/>
  <c r="AB77" i="11"/>
  <c r="U77" i="11"/>
  <c r="V77" i="11"/>
  <c r="W77" i="11"/>
  <c r="X77" i="11"/>
  <c r="AB76" i="11"/>
  <c r="U76" i="11"/>
  <c r="V76" i="11"/>
  <c r="W76" i="11"/>
  <c r="AB79" i="11"/>
  <c r="W79" i="11"/>
  <c r="X79" i="11"/>
  <c r="Y79" i="11"/>
  <c r="Z79" i="11"/>
  <c r="AB63" i="11"/>
  <c r="AG63" i="11"/>
  <c r="W63" i="11"/>
  <c r="X63" i="11"/>
  <c r="Y63" i="11"/>
  <c r="Z63" i="11"/>
  <c r="AB31" i="11"/>
  <c r="AG31" i="11"/>
  <c r="W31" i="11"/>
  <c r="X31" i="11"/>
  <c r="Y31" i="11"/>
  <c r="Z31" i="11"/>
  <c r="AB15" i="11"/>
  <c r="AG15" i="11"/>
  <c r="W15" i="11"/>
  <c r="X15" i="11"/>
  <c r="Y15" i="11"/>
  <c r="Z15" i="11"/>
  <c r="AO77" i="11"/>
  <c r="AO65" i="11"/>
  <c r="AO49" i="11"/>
  <c r="AO33" i="11"/>
  <c r="AO17" i="11"/>
  <c r="AG79" i="11"/>
  <c r="AG44" i="11"/>
  <c r="AG26" i="11"/>
  <c r="AG8" i="11"/>
  <c r="Z83" i="11"/>
  <c r="X81" i="11"/>
  <c r="V79" i="11"/>
  <c r="AA76" i="11"/>
  <c r="Y74" i="11"/>
  <c r="W72" i="11"/>
  <c r="Z67" i="11"/>
  <c r="X65" i="11"/>
  <c r="V63" i="11"/>
  <c r="AA60" i="11"/>
  <c r="Y58" i="11"/>
  <c r="W56" i="11"/>
  <c r="Z51" i="11"/>
  <c r="X49" i="11"/>
  <c r="AA44" i="11"/>
  <c r="Y42" i="11"/>
  <c r="W40" i="11"/>
  <c r="Z35" i="11"/>
  <c r="X33" i="11"/>
  <c r="V31" i="11"/>
  <c r="AA28" i="11"/>
  <c r="Y26" i="11"/>
  <c r="W24" i="11"/>
  <c r="Z19" i="11"/>
  <c r="X17" i="11"/>
  <c r="V15" i="11"/>
  <c r="AA12" i="11"/>
  <c r="Y10" i="11"/>
  <c r="V8" i="11"/>
  <c r="AB7" i="11"/>
  <c r="AA7" i="11"/>
  <c r="Z7" i="11"/>
  <c r="Y7" i="11"/>
  <c r="AB45" i="11"/>
  <c r="U45" i="11"/>
  <c r="AG45" i="11"/>
  <c r="V45" i="11"/>
  <c r="W45" i="11"/>
  <c r="X45" i="11"/>
  <c r="AO45" i="11"/>
  <c r="AB82" i="11"/>
  <c r="Z82" i="11"/>
  <c r="AA82" i="11"/>
  <c r="AG82" i="11"/>
  <c r="U82" i="11"/>
  <c r="AB71" i="11"/>
  <c r="W71" i="11"/>
  <c r="X71" i="11"/>
  <c r="Y71" i="11"/>
  <c r="Z71" i="11"/>
  <c r="AB55" i="11"/>
  <c r="AG55" i="11"/>
  <c r="W55" i="11"/>
  <c r="X55" i="11"/>
  <c r="Y55" i="11"/>
  <c r="Z55" i="11"/>
  <c r="AB47" i="11"/>
  <c r="AG47" i="11"/>
  <c r="W47" i="11"/>
  <c r="X47" i="11"/>
  <c r="Y47" i="11"/>
  <c r="Z47" i="11"/>
  <c r="AB39" i="11"/>
  <c r="AG39" i="11"/>
  <c r="W39" i="11"/>
  <c r="X39" i="11"/>
  <c r="Y39" i="11"/>
  <c r="Z39" i="11"/>
  <c r="AB23" i="11"/>
  <c r="AG23" i="11"/>
  <c r="W23" i="11"/>
  <c r="X23" i="11"/>
  <c r="Y23" i="11"/>
  <c r="Z23" i="11"/>
  <c r="AB78" i="11"/>
  <c r="V78" i="11"/>
  <c r="W78" i="11"/>
  <c r="X78" i="11"/>
  <c r="Y78" i="11"/>
  <c r="AB70" i="11"/>
  <c r="V70" i="11"/>
  <c r="W70" i="11"/>
  <c r="X70" i="11"/>
  <c r="Y70" i="11"/>
  <c r="AB62" i="11"/>
  <c r="V62" i="11"/>
  <c r="W62" i="11"/>
  <c r="X62" i="11"/>
  <c r="Y62" i="11"/>
  <c r="AB54" i="11"/>
  <c r="V54" i="11"/>
  <c r="AG54" i="11"/>
  <c r="W54" i="11"/>
  <c r="X54" i="11"/>
  <c r="Y54" i="11"/>
  <c r="AB46" i="11"/>
  <c r="V46" i="11"/>
  <c r="W46" i="11"/>
  <c r="AG46" i="11"/>
  <c r="X46" i="11"/>
  <c r="Y46" i="11"/>
  <c r="AB38" i="11"/>
  <c r="V38" i="11"/>
  <c r="W38" i="11"/>
  <c r="X38" i="11"/>
  <c r="AG38" i="11"/>
  <c r="Y38" i="11"/>
  <c r="AB30" i="11"/>
  <c r="V30" i="11"/>
  <c r="W30" i="11"/>
  <c r="X30" i="11"/>
  <c r="Y30" i="11"/>
  <c r="AG30" i="11"/>
  <c r="AB22" i="11"/>
  <c r="V22" i="11"/>
  <c r="W22" i="11"/>
  <c r="X22" i="11"/>
  <c r="Y22" i="11"/>
  <c r="AB14" i="11"/>
  <c r="V14" i="11"/>
  <c r="W14" i="11"/>
  <c r="X14" i="11"/>
  <c r="Y14" i="11"/>
  <c r="AO84" i="11"/>
  <c r="AO76" i="11"/>
  <c r="AO64" i="11"/>
  <c r="AO48" i="11"/>
  <c r="AO32" i="11"/>
  <c r="AO16" i="11"/>
  <c r="AG78" i="11"/>
  <c r="AG61" i="11"/>
  <c r="AG43" i="11"/>
  <c r="AG25" i="11"/>
  <c r="V7" i="11"/>
  <c r="Y83" i="11"/>
  <c r="W81" i="11"/>
  <c r="U79" i="11"/>
  <c r="Z76" i="11"/>
  <c r="X74" i="11"/>
  <c r="V72" i="11"/>
  <c r="AA69" i="11"/>
  <c r="Y67" i="11"/>
  <c r="W65" i="11"/>
  <c r="U63" i="11"/>
  <c r="Z60" i="11"/>
  <c r="X58" i="11"/>
  <c r="V56" i="11"/>
  <c r="AA53" i="11"/>
  <c r="Y51" i="11"/>
  <c r="W49" i="11"/>
  <c r="U47" i="11"/>
  <c r="Z44" i="11"/>
  <c r="X42" i="11"/>
  <c r="V40" i="11"/>
  <c r="AA37" i="11"/>
  <c r="Y35" i="11"/>
  <c r="W33" i="11"/>
  <c r="U31" i="11"/>
  <c r="Z28" i="11"/>
  <c r="X26" i="11"/>
  <c r="V24" i="11"/>
  <c r="AA21" i="11"/>
  <c r="Y19" i="11"/>
  <c r="W17" i="11"/>
  <c r="U15" i="11"/>
  <c r="Z12" i="11"/>
  <c r="X10" i="11"/>
  <c r="U8" i="11"/>
  <c r="AI84" i="15"/>
  <c r="AM84" i="15" s="1"/>
  <c r="AI83" i="15"/>
  <c r="AM83" i="15" s="1"/>
  <c r="AI82" i="15"/>
  <c r="AM82" i="15" s="1"/>
  <c r="AO6" i="15"/>
  <c r="AB1" i="15"/>
  <c r="AA1" i="15"/>
  <c r="Z1" i="15"/>
  <c r="Y1" i="15"/>
  <c r="X1" i="15"/>
  <c r="W1" i="15"/>
  <c r="V1" i="15"/>
  <c r="U1" i="15"/>
  <c r="AS34" i="6"/>
  <c r="AM72" i="6"/>
  <c r="AM67" i="6"/>
  <c r="Y69" i="15"/>
  <c r="U64" i="15"/>
  <c r="V61" i="15"/>
  <c r="AO56" i="15"/>
  <c r="AA55" i="15"/>
  <c r="W53" i="15"/>
  <c r="U48" i="15"/>
  <c r="AA47" i="15"/>
  <c r="AO45" i="15"/>
  <c r="AM35" i="6"/>
  <c r="X39" i="15"/>
  <c r="AM33" i="6"/>
  <c r="Y37" i="15"/>
  <c r="V32" i="15"/>
  <c r="X31" i="15"/>
  <c r="AB30" i="15"/>
  <c r="AM24" i="6"/>
  <c r="AM19" i="6"/>
  <c r="AO23" i="15"/>
  <c r="AA22" i="15"/>
  <c r="AA17" i="15"/>
  <c r="Z16" i="15"/>
  <c r="V15" i="15"/>
  <c r="AB14" i="15"/>
  <c r="W9" i="15"/>
  <c r="AG8" i="15"/>
  <c r="Y77" i="6"/>
  <c r="Y76" i="6"/>
  <c r="AI84" i="11"/>
  <c r="AM84" i="11" s="1"/>
  <c r="AI83" i="11"/>
  <c r="AM83" i="11" s="1"/>
  <c r="AI82" i="11"/>
  <c r="AK82" i="11" s="1"/>
  <c r="Y5" i="6"/>
  <c r="AI42" i="15"/>
  <c r="AM42" i="15" s="1"/>
  <c r="AG50" i="15"/>
  <c r="AM36" i="6"/>
  <c r="AG41" i="15"/>
  <c r="U41" i="15"/>
  <c r="AB41" i="15"/>
  <c r="AA41" i="15"/>
  <c r="AI40" i="15"/>
  <c r="Z41" i="15"/>
  <c r="AO41" i="15"/>
  <c r="W41" i="15"/>
  <c r="Y41" i="15"/>
  <c r="X41" i="15"/>
  <c r="V41" i="15"/>
  <c r="AM52" i="6"/>
  <c r="AG57" i="15"/>
  <c r="U57" i="15"/>
  <c r="AB57" i="15"/>
  <c r="AA57" i="15"/>
  <c r="AI56" i="15"/>
  <c r="AL56" i="15" s="1"/>
  <c r="Z57" i="15"/>
  <c r="AO57" i="15"/>
  <c r="W57" i="15"/>
  <c r="Y57" i="15"/>
  <c r="X57" i="15"/>
  <c r="V57" i="15"/>
  <c r="AM5" i="6"/>
  <c r="AG10" i="15"/>
  <c r="U10" i="15"/>
  <c r="AB10" i="15"/>
  <c r="AA10" i="15"/>
  <c r="Z10" i="15"/>
  <c r="X10" i="15"/>
  <c r="AO10" i="15"/>
  <c r="W10" i="15"/>
  <c r="V10" i="15"/>
  <c r="V53" i="15"/>
  <c r="AG53" i="15"/>
  <c r="AM79" i="6"/>
  <c r="AB84" i="15"/>
  <c r="AA84" i="15"/>
  <c r="Z84" i="15"/>
  <c r="Y84" i="15"/>
  <c r="V84" i="15"/>
  <c r="X84" i="15"/>
  <c r="W84" i="15"/>
  <c r="U84" i="15"/>
  <c r="AI81" i="15"/>
  <c r="AM81" i="15" s="1"/>
  <c r="AO84" i="15"/>
  <c r="AG84" i="15"/>
  <c r="V19" i="15"/>
  <c r="AM28" i="6"/>
  <c r="AG33" i="15"/>
  <c r="U33" i="15"/>
  <c r="AB33" i="15"/>
  <c r="AA33" i="15"/>
  <c r="AI32" i="15"/>
  <c r="AL32" i="15" s="1"/>
  <c r="Z33" i="15"/>
  <c r="AO33" i="15"/>
  <c r="W33" i="15"/>
  <c r="Y33" i="15"/>
  <c r="V33" i="15"/>
  <c r="X33" i="15"/>
  <c r="W45" i="15"/>
  <c r="Z45" i="15"/>
  <c r="AM70" i="6"/>
  <c r="AO75" i="15"/>
  <c r="W75" i="15"/>
  <c r="V75" i="15"/>
  <c r="AG75" i="15"/>
  <c r="U75" i="15"/>
  <c r="AB75" i="15"/>
  <c r="Y75" i="15"/>
  <c r="AI74" i="15"/>
  <c r="AA75" i="15"/>
  <c r="Z75" i="15"/>
  <c r="X75" i="15"/>
  <c r="AG30" i="15"/>
  <c r="U30" i="15"/>
  <c r="Z30" i="15"/>
  <c r="AM49" i="6"/>
  <c r="V54" i="15"/>
  <c r="AG54" i="15"/>
  <c r="U54" i="15"/>
  <c r="AB54" i="15"/>
  <c r="AA54" i="15"/>
  <c r="AI53" i="15"/>
  <c r="AM53" i="15" s="1"/>
  <c r="X54" i="15"/>
  <c r="AO54" i="15"/>
  <c r="Y54" i="15"/>
  <c r="W54" i="15"/>
  <c r="Z54" i="15"/>
  <c r="AM65" i="6"/>
  <c r="V70" i="15"/>
  <c r="AG70" i="15"/>
  <c r="U70" i="15"/>
  <c r="AB70" i="15"/>
  <c r="AA70" i="15"/>
  <c r="AI69" i="15"/>
  <c r="AL69" i="15" s="1"/>
  <c r="X70" i="15"/>
  <c r="AO70" i="15"/>
  <c r="Z70" i="15"/>
  <c r="Y70" i="15"/>
  <c r="W70" i="15"/>
  <c r="AM10" i="6"/>
  <c r="Y15" i="15"/>
  <c r="X15" i="15"/>
  <c r="AA31" i="15"/>
  <c r="AI30" i="15"/>
  <c r="AL30" i="15" s="1"/>
  <c r="Z31" i="15"/>
  <c r="Y31" i="15"/>
  <c r="AB31" i="15"/>
  <c r="V31" i="15"/>
  <c r="W31" i="15"/>
  <c r="AM42" i="6"/>
  <c r="AI46" i="15"/>
  <c r="AL46" i="15" s="1"/>
  <c r="X47" i="15"/>
  <c r="AG47" i="15"/>
  <c r="U47" i="15"/>
  <c r="AB47" i="15"/>
  <c r="V47" i="15"/>
  <c r="AM66" i="6"/>
  <c r="AA71" i="15"/>
  <c r="AI70" i="15"/>
  <c r="AK70" i="15" s="1"/>
  <c r="Z71" i="15"/>
  <c r="Y71" i="15"/>
  <c r="X71" i="15"/>
  <c r="AG71" i="15"/>
  <c r="U71" i="15"/>
  <c r="V71" i="15"/>
  <c r="AO71" i="15"/>
  <c r="AB71" i="15"/>
  <c r="W71" i="15"/>
  <c r="Y77" i="15"/>
  <c r="AM20" i="6"/>
  <c r="AG25" i="15"/>
  <c r="U25" i="15"/>
  <c r="AB25" i="15"/>
  <c r="AA25" i="15"/>
  <c r="AI24" i="15"/>
  <c r="Z25" i="15"/>
  <c r="AO25" i="15"/>
  <c r="W25" i="15"/>
  <c r="X25" i="15"/>
  <c r="V25" i="15"/>
  <c r="Y25" i="15"/>
  <c r="AM8" i="6"/>
  <c r="AB13" i="15"/>
  <c r="AA13" i="15"/>
  <c r="AI12" i="15"/>
  <c r="AM12" i="15" s="1"/>
  <c r="Z13" i="15"/>
  <c r="Y13" i="15"/>
  <c r="AO13" i="15"/>
  <c r="W13" i="15"/>
  <c r="V13" i="15"/>
  <c r="U13" i="15"/>
  <c r="AG13" i="15"/>
  <c r="AM16" i="6"/>
  <c r="AB21" i="15"/>
  <c r="AA21" i="15"/>
  <c r="AI20" i="15"/>
  <c r="Z21" i="15"/>
  <c r="Y21" i="15"/>
  <c r="AO21" i="15"/>
  <c r="W21" i="15"/>
  <c r="V21" i="15"/>
  <c r="AG21" i="15"/>
  <c r="X21" i="15"/>
  <c r="U21" i="15"/>
  <c r="X37" i="15"/>
  <c r="AG37" i="15"/>
  <c r="AB69" i="15"/>
  <c r="V14" i="15"/>
  <c r="V22" i="15"/>
  <c r="AB22" i="15"/>
  <c r="AM41" i="6"/>
  <c r="V46" i="15"/>
  <c r="AG46" i="15"/>
  <c r="U46" i="15"/>
  <c r="AB46" i="15"/>
  <c r="AA46" i="15"/>
  <c r="AI45" i="15"/>
  <c r="AK45" i="15" s="1"/>
  <c r="X46" i="15"/>
  <c r="Z46" i="15"/>
  <c r="Y46" i="15"/>
  <c r="AO46" i="15"/>
  <c r="W46" i="15"/>
  <c r="AM57" i="6"/>
  <c r="V62" i="15"/>
  <c r="AG62" i="15"/>
  <c r="U62" i="15"/>
  <c r="AB62" i="15"/>
  <c r="AA62" i="15"/>
  <c r="AI61" i="15"/>
  <c r="AM61" i="15" s="1"/>
  <c r="X62" i="15"/>
  <c r="AO62" i="15"/>
  <c r="Z62" i="15"/>
  <c r="W62" i="15"/>
  <c r="Y62" i="15"/>
  <c r="AM71" i="6"/>
  <c r="AB76" i="15"/>
  <c r="AA76" i="15"/>
  <c r="AI75" i="15"/>
  <c r="AM75" i="15" s="1"/>
  <c r="Z76" i="15"/>
  <c r="Y76" i="15"/>
  <c r="V76" i="15"/>
  <c r="AO76" i="15"/>
  <c r="AG76" i="15"/>
  <c r="X76" i="15"/>
  <c r="W76" i="15"/>
  <c r="U76" i="15"/>
  <c r="AM18" i="6"/>
  <c r="AG23" i="15"/>
  <c r="U23" i="15"/>
  <c r="W23" i="15"/>
  <c r="V23" i="15"/>
  <c r="AI22" i="15"/>
  <c r="AL22" i="15" s="1"/>
  <c r="X23" i="15"/>
  <c r="AM34" i="6"/>
  <c r="AA39" i="15"/>
  <c r="AI38" i="15"/>
  <c r="AK38" i="15" s="1"/>
  <c r="Z39" i="15"/>
  <c r="Y39" i="15"/>
  <c r="U39" i="15"/>
  <c r="AO39" i="15"/>
  <c r="AB39" i="15"/>
  <c r="W39" i="15"/>
  <c r="V39" i="15"/>
  <c r="AM50" i="6"/>
  <c r="Z55" i="15"/>
  <c r="Y55" i="15"/>
  <c r="X55" i="15"/>
  <c r="AG55" i="15"/>
  <c r="U55" i="15"/>
  <c r="AB55" i="15"/>
  <c r="V55" i="15"/>
  <c r="AO55" i="15"/>
  <c r="AM58" i="6"/>
  <c r="AA63" i="15"/>
  <c r="AI62" i="15"/>
  <c r="AM62" i="15" s="1"/>
  <c r="Z63" i="15"/>
  <c r="Y63" i="15"/>
  <c r="X63" i="15"/>
  <c r="AG63" i="15"/>
  <c r="U63" i="15"/>
  <c r="W63" i="15"/>
  <c r="V63" i="15"/>
  <c r="AO63" i="15"/>
  <c r="AB63" i="15"/>
  <c r="AM3" i="6"/>
  <c r="Y8" i="15"/>
  <c r="X8" i="15"/>
  <c r="AI8" i="15"/>
  <c r="AM8" i="15" s="1"/>
  <c r="V8" i="15"/>
  <c r="U8" i="15"/>
  <c r="W8" i="15"/>
  <c r="AM11" i="6"/>
  <c r="AA16" i="15"/>
  <c r="AI15" i="15"/>
  <c r="Y16" i="15"/>
  <c r="AG16" i="15"/>
  <c r="U16" i="15"/>
  <c r="AO16" i="15"/>
  <c r="AB16" i="15"/>
  <c r="AG24" i="15"/>
  <c r="U24" i="15"/>
  <c r="Z24" i="15"/>
  <c r="AA24" i="15"/>
  <c r="AM27" i="6"/>
  <c r="X32" i="15"/>
  <c r="AO32" i="15"/>
  <c r="W32" i="15"/>
  <c r="AG32" i="15"/>
  <c r="Y32" i="15"/>
  <c r="AI31" i="15"/>
  <c r="AM31" i="15" s="1"/>
  <c r="AB32" i="15"/>
  <c r="AA32" i="15"/>
  <c r="X40" i="15"/>
  <c r="V40" i="15"/>
  <c r="AG40" i="15"/>
  <c r="U40" i="15"/>
  <c r="Z40" i="15"/>
  <c r="AB40" i="15"/>
  <c r="AM43" i="6"/>
  <c r="X48" i="15"/>
  <c r="AO48" i="15"/>
  <c r="W48" i="15"/>
  <c r="V48" i="15"/>
  <c r="AG48" i="15"/>
  <c r="AI47" i="15"/>
  <c r="AM47" i="15" s="1"/>
  <c r="AA48" i="15"/>
  <c r="Y48" i="15"/>
  <c r="AB48" i="15"/>
  <c r="AM51" i="6"/>
  <c r="X56" i="15"/>
  <c r="V56" i="15"/>
  <c r="AG56" i="15"/>
  <c r="U56" i="15"/>
  <c r="Z56" i="15"/>
  <c r="AB56" i="15"/>
  <c r="Y56" i="15"/>
  <c r="AM59" i="6"/>
  <c r="X64" i="15"/>
  <c r="AO64" i="15"/>
  <c r="W64" i="15"/>
  <c r="V64" i="15"/>
  <c r="AG64" i="15"/>
  <c r="AB64" i="15"/>
  <c r="AA64" i="15"/>
  <c r="Y64" i="15"/>
  <c r="AI63" i="15"/>
  <c r="X72" i="15"/>
  <c r="AO72" i="15"/>
  <c r="W72" i="15"/>
  <c r="V72" i="15"/>
  <c r="AG72" i="15"/>
  <c r="U72" i="15"/>
  <c r="Z72" i="15"/>
  <c r="AB72" i="15"/>
  <c r="AA72" i="15"/>
  <c r="Y72" i="15"/>
  <c r="AI71" i="15"/>
  <c r="AM71" i="15" s="1"/>
  <c r="AM73" i="6"/>
  <c r="V78" i="15"/>
  <c r="AG78" i="15"/>
  <c r="U78" i="15"/>
  <c r="AB78" i="15"/>
  <c r="AA78" i="15"/>
  <c r="AI77" i="15"/>
  <c r="AM77" i="15" s="1"/>
  <c r="X78" i="15"/>
  <c r="AO78" i="15"/>
  <c r="Z78" i="15"/>
  <c r="Y78" i="15"/>
  <c r="W78" i="15"/>
  <c r="Z27" i="15"/>
  <c r="AM74" i="6"/>
  <c r="AA79" i="15"/>
  <c r="AI78" i="15"/>
  <c r="AK78" i="15" s="1"/>
  <c r="Z79" i="15"/>
  <c r="Y79" i="15"/>
  <c r="X79" i="15"/>
  <c r="AG79" i="15"/>
  <c r="U79" i="15"/>
  <c r="AO79" i="15"/>
  <c r="AB79" i="15"/>
  <c r="W79" i="15"/>
  <c r="V79" i="15"/>
  <c r="X35" i="15"/>
  <c r="AM75" i="6"/>
  <c r="X80" i="15"/>
  <c r="AO80" i="15"/>
  <c r="W80" i="15"/>
  <c r="V80" i="15"/>
  <c r="AG80" i="15"/>
  <c r="U80" i="15"/>
  <c r="Z80" i="15"/>
  <c r="AB80" i="15"/>
  <c r="AA80" i="15"/>
  <c r="Y80" i="15"/>
  <c r="AI79" i="15"/>
  <c r="AL79" i="15" s="1"/>
  <c r="AG81" i="15"/>
  <c r="U81" i="15"/>
  <c r="AB81" i="15"/>
  <c r="AA81" i="15"/>
  <c r="Z81" i="15"/>
  <c r="AO81" i="15"/>
  <c r="W81" i="15"/>
  <c r="Y81" i="15"/>
  <c r="X81" i="15"/>
  <c r="V81" i="15"/>
  <c r="Y10" i="15"/>
  <c r="AM4" i="6"/>
  <c r="X9" i="15"/>
  <c r="AO9" i="15"/>
  <c r="AI9" i="15"/>
  <c r="AM9" i="15" s="1"/>
  <c r="U9" i="15"/>
  <c r="AA9" i="15"/>
  <c r="Z9" i="15"/>
  <c r="AB9" i="15"/>
  <c r="AM12" i="6"/>
  <c r="W17" i="15"/>
  <c r="V17" i="15"/>
  <c r="AG17" i="15"/>
  <c r="U17" i="15"/>
  <c r="AI16" i="15"/>
  <c r="AL16" i="15" s="1"/>
  <c r="Y17" i="15"/>
  <c r="AM44" i="6"/>
  <c r="AG49" i="15"/>
  <c r="U49" i="15"/>
  <c r="AB49" i="15"/>
  <c r="AA49" i="15"/>
  <c r="AI48" i="15"/>
  <c r="AL48" i="15" s="1"/>
  <c r="Z49" i="15"/>
  <c r="AO49" i="15"/>
  <c r="W49" i="15"/>
  <c r="Y49" i="15"/>
  <c r="X49" i="15"/>
  <c r="V49" i="15"/>
  <c r="AM60" i="6"/>
  <c r="AG65" i="15"/>
  <c r="U65" i="15"/>
  <c r="AB65" i="15"/>
  <c r="AA65" i="15"/>
  <c r="AI64" i="15"/>
  <c r="AL64" i="15" s="1"/>
  <c r="Z65" i="15"/>
  <c r="AO65" i="15"/>
  <c r="W65" i="15"/>
  <c r="X65" i="15"/>
  <c r="V65" i="15"/>
  <c r="Y65" i="15"/>
  <c r="AM13" i="6"/>
  <c r="AG18" i="15"/>
  <c r="U18" i="15"/>
  <c r="AB18" i="15"/>
  <c r="AA18" i="15"/>
  <c r="AI17" i="15"/>
  <c r="AK17" i="15" s="1"/>
  <c r="Z18" i="15"/>
  <c r="X18" i="15"/>
  <c r="AO18" i="15"/>
  <c r="W18" i="15"/>
  <c r="Y18" i="15"/>
  <c r="V18" i="15"/>
  <c r="AM21" i="6"/>
  <c r="Z26" i="15"/>
  <c r="Y26" i="15"/>
  <c r="X26" i="15"/>
  <c r="AO26" i="15"/>
  <c r="W26" i="15"/>
  <c r="AB26" i="15"/>
  <c r="AA26" i="15"/>
  <c r="V26" i="15"/>
  <c r="U26" i="15"/>
  <c r="AI25" i="15"/>
  <c r="AM25" i="15" s="1"/>
  <c r="AG26" i="15"/>
  <c r="AM29" i="6"/>
  <c r="Z34" i="15"/>
  <c r="Y34" i="15"/>
  <c r="X34" i="15"/>
  <c r="AO34" i="15"/>
  <c r="W34" i="15"/>
  <c r="AB34" i="15"/>
  <c r="V34" i="15"/>
  <c r="U34" i="15"/>
  <c r="AI33" i="15"/>
  <c r="AL33" i="15" s="1"/>
  <c r="AG34" i="15"/>
  <c r="AA34" i="15"/>
  <c r="AM37" i="6"/>
  <c r="Z42" i="15"/>
  <c r="Y42" i="15"/>
  <c r="X42" i="15"/>
  <c r="AO42" i="15"/>
  <c r="W42" i="15"/>
  <c r="AB42" i="15"/>
  <c r="U42" i="15"/>
  <c r="AI41" i="15"/>
  <c r="AM41" i="15" s="1"/>
  <c r="AG42" i="15"/>
  <c r="AA42" i="15"/>
  <c r="V42" i="15"/>
  <c r="AM45" i="6"/>
  <c r="Z50" i="15"/>
  <c r="Y50" i="15"/>
  <c r="X50" i="15"/>
  <c r="AO50" i="15"/>
  <c r="W50" i="15"/>
  <c r="AB50" i="15"/>
  <c r="AI49" i="15"/>
  <c r="AA50" i="15"/>
  <c r="V50" i="15"/>
  <c r="U50" i="15"/>
  <c r="AM53" i="6"/>
  <c r="Z58" i="15"/>
  <c r="Y58" i="15"/>
  <c r="X58" i="15"/>
  <c r="AO58" i="15"/>
  <c r="W58" i="15"/>
  <c r="AB58" i="15"/>
  <c r="AG58" i="15"/>
  <c r="V58" i="15"/>
  <c r="U58" i="15"/>
  <c r="AI57" i="15"/>
  <c r="AM57" i="15" s="1"/>
  <c r="AM61" i="6"/>
  <c r="Z66" i="15"/>
  <c r="Y66" i="15"/>
  <c r="X66" i="15"/>
  <c r="AO66" i="15"/>
  <c r="W66" i="15"/>
  <c r="AB66" i="15"/>
  <c r="AG66" i="15"/>
  <c r="AA66" i="15"/>
  <c r="V66" i="15"/>
  <c r="U66" i="15"/>
  <c r="AI65" i="15"/>
  <c r="AM65" i="15" s="1"/>
  <c r="AM68" i="6"/>
  <c r="AG73" i="15"/>
  <c r="U73" i="15"/>
  <c r="AB73" i="15"/>
  <c r="AA73" i="15"/>
  <c r="AI72" i="15"/>
  <c r="AL72" i="15" s="1"/>
  <c r="Z73" i="15"/>
  <c r="AO73" i="15"/>
  <c r="W73" i="15"/>
  <c r="V73" i="15"/>
  <c r="Y73" i="15"/>
  <c r="X73" i="15"/>
  <c r="AM6" i="6"/>
  <c r="Z11" i="15"/>
  <c r="Y11" i="15"/>
  <c r="X11" i="15"/>
  <c r="AO11" i="15"/>
  <c r="W11" i="15"/>
  <c r="AG11" i="15"/>
  <c r="U11" i="15"/>
  <c r="AB11" i="15"/>
  <c r="AA11" i="15"/>
  <c r="V11" i="15"/>
  <c r="AI10" i="15"/>
  <c r="AM10" i="15" s="1"/>
  <c r="AM14" i="6"/>
  <c r="Z19" i="15"/>
  <c r="Y19" i="15"/>
  <c r="X19" i="15"/>
  <c r="AO19" i="15"/>
  <c r="W19" i="15"/>
  <c r="AG19" i="15"/>
  <c r="U19" i="15"/>
  <c r="AB19" i="15"/>
  <c r="AI18" i="15"/>
  <c r="AL18" i="15" s="1"/>
  <c r="AA19" i="15"/>
  <c r="AM22" i="6"/>
  <c r="AO27" i="15"/>
  <c r="W27" i="15"/>
  <c r="V27" i="15"/>
  <c r="AG27" i="15"/>
  <c r="U27" i="15"/>
  <c r="AB27" i="15"/>
  <c r="Y27" i="15"/>
  <c r="AA27" i="15"/>
  <c r="X27" i="15"/>
  <c r="AI26" i="15"/>
  <c r="AL26" i="15" s="1"/>
  <c r="AM30" i="6"/>
  <c r="AO35" i="15"/>
  <c r="W35" i="15"/>
  <c r="V35" i="15"/>
  <c r="AG35" i="15"/>
  <c r="U35" i="15"/>
  <c r="AB35" i="15"/>
  <c r="Y35" i="15"/>
  <c r="AA35" i="15"/>
  <c r="Z35" i="15"/>
  <c r="AI34" i="15"/>
  <c r="AL34" i="15" s="1"/>
  <c r="AM38" i="6"/>
  <c r="AO43" i="15"/>
  <c r="W43" i="15"/>
  <c r="V43" i="15"/>
  <c r="AG43" i="15"/>
  <c r="U43" i="15"/>
  <c r="AB43" i="15"/>
  <c r="Y43" i="15"/>
  <c r="AA43" i="15"/>
  <c r="Z43" i="15"/>
  <c r="X43" i="15"/>
  <c r="AM46" i="6"/>
  <c r="AO51" i="15"/>
  <c r="W51" i="15"/>
  <c r="V51" i="15"/>
  <c r="AG51" i="15"/>
  <c r="U51" i="15"/>
  <c r="AB51" i="15"/>
  <c r="Y51" i="15"/>
  <c r="AA51" i="15"/>
  <c r="Z51" i="15"/>
  <c r="X51" i="15"/>
  <c r="AI50" i="15"/>
  <c r="AM54" i="6"/>
  <c r="AO59" i="15"/>
  <c r="W59" i="15"/>
  <c r="V59" i="15"/>
  <c r="AG59" i="15"/>
  <c r="U59" i="15"/>
  <c r="AB59" i="15"/>
  <c r="Y59" i="15"/>
  <c r="Z59" i="15"/>
  <c r="X59" i="15"/>
  <c r="AI58" i="15"/>
  <c r="AA59" i="15"/>
  <c r="AM62" i="6"/>
  <c r="AO67" i="15"/>
  <c r="W67" i="15"/>
  <c r="V67" i="15"/>
  <c r="AG67" i="15"/>
  <c r="U67" i="15"/>
  <c r="AB67" i="15"/>
  <c r="Y67" i="15"/>
  <c r="X67" i="15"/>
  <c r="AI66" i="15"/>
  <c r="AA67" i="15"/>
  <c r="Z67" i="15"/>
  <c r="Z74" i="15"/>
  <c r="Y74" i="15"/>
  <c r="X74" i="15"/>
  <c r="AO74" i="15"/>
  <c r="W74" i="15"/>
  <c r="AB74" i="15"/>
  <c r="AG74" i="15"/>
  <c r="AA74" i="15"/>
  <c r="V74" i="15"/>
  <c r="U74" i="15"/>
  <c r="AI73" i="15"/>
  <c r="AM73" i="15" s="1"/>
  <c r="AM7" i="6"/>
  <c r="AO12" i="15"/>
  <c r="W12" i="15"/>
  <c r="V12" i="15"/>
  <c r="AG12" i="15"/>
  <c r="U12" i="15"/>
  <c r="AB12" i="15"/>
  <c r="Z12" i="15"/>
  <c r="Y12" i="15"/>
  <c r="AA12" i="15"/>
  <c r="X12" i="15"/>
  <c r="AI11" i="15"/>
  <c r="AL11" i="15" s="1"/>
  <c r="AM15" i="6"/>
  <c r="AO20" i="15"/>
  <c r="W20" i="15"/>
  <c r="V20" i="15"/>
  <c r="AG20" i="15"/>
  <c r="U20" i="15"/>
  <c r="AB20" i="15"/>
  <c r="Z20" i="15"/>
  <c r="Y20" i="15"/>
  <c r="AA20" i="15"/>
  <c r="X20" i="15"/>
  <c r="AI19" i="15"/>
  <c r="AL19" i="15" s="1"/>
  <c r="AM23" i="6"/>
  <c r="AB28" i="15"/>
  <c r="AA28" i="15"/>
  <c r="AI27" i="15"/>
  <c r="AL27" i="15" s="1"/>
  <c r="Z28" i="15"/>
  <c r="Y28" i="15"/>
  <c r="V28" i="15"/>
  <c r="X28" i="15"/>
  <c r="W28" i="15"/>
  <c r="U28" i="15"/>
  <c r="AO28" i="15"/>
  <c r="AG28" i="15"/>
  <c r="AM31" i="6"/>
  <c r="AB36" i="15"/>
  <c r="AA36" i="15"/>
  <c r="AI35" i="15"/>
  <c r="Z36" i="15"/>
  <c r="Y36" i="15"/>
  <c r="V36" i="15"/>
  <c r="W36" i="15"/>
  <c r="U36" i="15"/>
  <c r="AO36" i="15"/>
  <c r="AG36" i="15"/>
  <c r="X36" i="15"/>
  <c r="AM39" i="6"/>
  <c r="AB44" i="15"/>
  <c r="AA44" i="15"/>
  <c r="AI43" i="15"/>
  <c r="Z44" i="15"/>
  <c r="Y44" i="15"/>
  <c r="V44" i="15"/>
  <c r="U44" i="15"/>
  <c r="AG44" i="15"/>
  <c r="X44" i="15"/>
  <c r="AO44" i="15"/>
  <c r="W44" i="15"/>
  <c r="AM47" i="6"/>
  <c r="AB52" i="15"/>
  <c r="AA52" i="15"/>
  <c r="AI51" i="15"/>
  <c r="AL51" i="15" s="1"/>
  <c r="Z52" i="15"/>
  <c r="Y52" i="15"/>
  <c r="V52" i="15"/>
  <c r="AO52" i="15"/>
  <c r="X52" i="15"/>
  <c r="W52" i="15"/>
  <c r="AG52" i="15"/>
  <c r="U52" i="15"/>
  <c r="AM55" i="6"/>
  <c r="AB60" i="15"/>
  <c r="AA60" i="15"/>
  <c r="AI59" i="15"/>
  <c r="AL59" i="15" s="1"/>
  <c r="Z60" i="15"/>
  <c r="Y60" i="15"/>
  <c r="V60" i="15"/>
  <c r="AO60" i="15"/>
  <c r="AG60" i="15"/>
  <c r="W60" i="15"/>
  <c r="U60" i="15"/>
  <c r="X60" i="15"/>
  <c r="AM63" i="6"/>
  <c r="AB68" i="15"/>
  <c r="AA68" i="15"/>
  <c r="AI67" i="15"/>
  <c r="AM67" i="15" s="1"/>
  <c r="Z68" i="15"/>
  <c r="Y68" i="15"/>
  <c r="V68" i="15"/>
  <c r="AO68" i="15"/>
  <c r="AG68" i="15"/>
  <c r="X68" i="15"/>
  <c r="W68" i="15"/>
  <c r="U68" i="15"/>
  <c r="AM69" i="6"/>
  <c r="AM77" i="6"/>
  <c r="Z82" i="15"/>
  <c r="Y82" i="15"/>
  <c r="X82" i="15"/>
  <c r="AO82" i="15"/>
  <c r="W82" i="15"/>
  <c r="AB82" i="15"/>
  <c r="AG82" i="15"/>
  <c r="AA82" i="15"/>
  <c r="V82" i="15"/>
  <c r="U82" i="15"/>
  <c r="X13" i="15"/>
  <c r="AA58" i="15"/>
  <c r="AM78" i="6"/>
  <c r="AO83" i="15"/>
  <c r="W83" i="15"/>
  <c r="V83" i="15"/>
  <c r="AG83" i="15"/>
  <c r="U83" i="15"/>
  <c r="AI80" i="15"/>
  <c r="AB83" i="15"/>
  <c r="Y83" i="15"/>
  <c r="AA83" i="15"/>
  <c r="Z83" i="15"/>
  <c r="X83" i="15"/>
  <c r="W16" i="15"/>
  <c r="AM76" i="6"/>
  <c r="AO6" i="11"/>
  <c r="Y79" i="6"/>
  <c r="Y78" i="6"/>
  <c r="Y75" i="6"/>
  <c r="Y74" i="6"/>
  <c r="Y73" i="6"/>
  <c r="Y72" i="6"/>
  <c r="Y71" i="6"/>
  <c r="Y70" i="6"/>
  <c r="Y69" i="6"/>
  <c r="Y68" i="6"/>
  <c r="Y67" i="6"/>
  <c r="Y66" i="6"/>
  <c r="Y65" i="6"/>
  <c r="Y64" i="6"/>
  <c r="Y63" i="6"/>
  <c r="Y62" i="6"/>
  <c r="Y61" i="6"/>
  <c r="Y60" i="6"/>
  <c r="Y59" i="6"/>
  <c r="Y58" i="6"/>
  <c r="Y57" i="6"/>
  <c r="Y56" i="6"/>
  <c r="Y55" i="6"/>
  <c r="Y54" i="6"/>
  <c r="Y53" i="6"/>
  <c r="Y52" i="6"/>
  <c r="Y51" i="6"/>
  <c r="Y50" i="6"/>
  <c r="Y49" i="6"/>
  <c r="Y48" i="6"/>
  <c r="Y47" i="6"/>
  <c r="Y46" i="6"/>
  <c r="Y45" i="6"/>
  <c r="Y44" i="6"/>
  <c r="Y43" i="6"/>
  <c r="Y42" i="6"/>
  <c r="Y41" i="6"/>
  <c r="Y40" i="6"/>
  <c r="Y39" i="6"/>
  <c r="Y38" i="6"/>
  <c r="Y37" i="6"/>
  <c r="Y36" i="6"/>
  <c r="Y35" i="6"/>
  <c r="Y34" i="6"/>
  <c r="Y33" i="6"/>
  <c r="Y32" i="6"/>
  <c r="Y31" i="6"/>
  <c r="Y30" i="6"/>
  <c r="Y29" i="6"/>
  <c r="Y28" i="6"/>
  <c r="Y27" i="6"/>
  <c r="Y26" i="6"/>
  <c r="Y25" i="6"/>
  <c r="Y24" i="6"/>
  <c r="Y23" i="6"/>
  <c r="Y22" i="6"/>
  <c r="Y21" i="6"/>
  <c r="Y20" i="6"/>
  <c r="Y19" i="6"/>
  <c r="Y18" i="6"/>
  <c r="Y17" i="6"/>
  <c r="Y16" i="6"/>
  <c r="Y15" i="6"/>
  <c r="Y14" i="6"/>
  <c r="Y13" i="6"/>
  <c r="Y12" i="6"/>
  <c r="Y11" i="6"/>
  <c r="Y10" i="6"/>
  <c r="Y9" i="6"/>
  <c r="Y8" i="6"/>
  <c r="Y7" i="6"/>
  <c r="Y6" i="6"/>
  <c r="Y4" i="6"/>
  <c r="Y3" i="6"/>
  <c r="V7" i="15"/>
  <c r="AB1" i="11"/>
  <c r="AA1" i="11"/>
  <c r="Z1" i="11"/>
  <c r="Y1" i="11"/>
  <c r="X1" i="11"/>
  <c r="W1" i="11"/>
  <c r="V1" i="11"/>
  <c r="U1" i="11"/>
  <c r="P61" i="5"/>
  <c r="P60" i="5"/>
  <c r="AI7" i="15"/>
  <c r="AM7" i="15" s="1"/>
  <c r="Y7" i="15"/>
  <c r="X7" i="15"/>
  <c r="W7" i="15"/>
  <c r="AI7" i="11"/>
  <c r="AI64" i="11"/>
  <c r="AL64" i="11" s="1"/>
  <c r="AI56" i="11"/>
  <c r="AK56" i="11" s="1"/>
  <c r="AI48" i="11"/>
  <c r="AL48" i="11" s="1"/>
  <c r="AI25" i="11"/>
  <c r="AM25" i="11" s="1"/>
  <c r="AI17" i="11"/>
  <c r="AI49" i="11"/>
  <c r="AM49" i="11" s="1"/>
  <c r="AI39" i="11"/>
  <c r="AL39" i="11" s="1"/>
  <c r="AI15" i="11"/>
  <c r="AI73" i="11"/>
  <c r="AM73" i="11" s="1"/>
  <c r="AI31" i="11"/>
  <c r="AI62" i="11"/>
  <c r="AM62" i="11" s="1"/>
  <c r="AI47" i="11"/>
  <c r="AM47" i="11" s="1"/>
  <c r="AI42" i="11"/>
  <c r="AM42" i="11" s="1"/>
  <c r="AI23" i="11"/>
  <c r="AI68" i="11"/>
  <c r="AK68" i="11" s="1"/>
  <c r="AI60" i="11"/>
  <c r="AK60" i="11" s="1"/>
  <c r="AI52" i="11"/>
  <c r="AL52" i="11" s="1"/>
  <c r="AI35" i="11"/>
  <c r="AI27" i="11"/>
  <c r="AK27" i="11" s="1"/>
  <c r="AI19" i="11"/>
  <c r="AK19" i="11" s="1"/>
  <c r="AI11" i="11"/>
  <c r="AM11" i="11" s="1"/>
  <c r="AI66" i="11"/>
  <c r="AL66" i="11" s="1"/>
  <c r="AI74" i="11"/>
  <c r="AL74" i="11" s="1"/>
  <c r="AI50" i="11"/>
  <c r="AL50" i="11" s="1"/>
  <c r="AI70" i="11"/>
  <c r="AL70" i="11" s="1"/>
  <c r="AI32" i="11"/>
  <c r="AK32" i="11" s="1"/>
  <c r="AI79" i="11"/>
  <c r="AK79" i="11" s="1"/>
  <c r="AI81" i="11"/>
  <c r="AL81" i="11" s="1"/>
  <c r="AI58" i="11"/>
  <c r="AL58" i="11" s="1"/>
  <c r="AI40" i="11"/>
  <c r="AL40" i="11" s="1"/>
  <c r="AI16" i="11"/>
  <c r="AL16" i="11" s="1"/>
  <c r="AI55" i="11"/>
  <c r="AK55" i="11" s="1"/>
  <c r="AI24" i="11"/>
  <c r="AK24" i="11" s="1"/>
  <c r="AI78" i="11"/>
  <c r="AM78" i="11" s="1"/>
  <c r="AI75" i="11"/>
  <c r="AM75" i="11" s="1"/>
  <c r="AI63" i="11"/>
  <c r="AM63" i="11" s="1"/>
  <c r="AI38" i="11"/>
  <c r="AM38" i="11" s="1"/>
  <c r="AI45" i="11"/>
  <c r="AM45" i="11" s="1"/>
  <c r="AI65" i="11"/>
  <c r="AK65" i="11" s="1"/>
  <c r="AI54" i="11"/>
  <c r="AK54" i="11" s="1"/>
  <c r="AI43" i="11"/>
  <c r="AI57" i="11"/>
  <c r="AI33" i="11"/>
  <c r="AI30" i="11"/>
  <c r="AL30" i="11" s="1"/>
  <c r="AI22" i="11"/>
  <c r="AM22" i="11" s="1"/>
  <c r="AI14" i="11"/>
  <c r="AI9" i="11"/>
  <c r="AI8" i="11"/>
  <c r="AI76" i="11"/>
  <c r="AK76" i="11" s="1"/>
  <c r="AI80" i="11"/>
  <c r="AK80" i="11" s="1"/>
  <c r="AI67" i="11"/>
  <c r="AL67" i="11" s="1"/>
  <c r="AI59" i="11"/>
  <c r="AL59" i="11" s="1"/>
  <c r="AI51" i="11"/>
  <c r="AL51" i="11" s="1"/>
  <c r="AI41" i="11"/>
  <c r="AK41" i="11" s="1"/>
  <c r="AI34" i="11"/>
  <c r="AL34" i="11" s="1"/>
  <c r="AI26" i="11"/>
  <c r="AK26" i="11" s="1"/>
  <c r="AI18" i="11"/>
  <c r="AL18" i="11" s="1"/>
  <c r="AI10" i="11"/>
  <c r="AM10" i="11" s="1"/>
  <c r="AI69" i="11"/>
  <c r="AL69" i="11" s="1"/>
  <c r="AI61" i="11"/>
  <c r="AK61" i="11" s="1"/>
  <c r="AI53" i="11"/>
  <c r="AK53" i="11" s="1"/>
  <c r="AI46" i="11"/>
  <c r="AK46" i="11" s="1"/>
  <c r="AI20" i="11"/>
  <c r="AK20" i="11" s="1"/>
  <c r="AI12" i="11"/>
  <c r="AL12" i="11" s="1"/>
  <c r="AI77" i="11"/>
  <c r="AM77" i="11" s="1"/>
  <c r="AM2" i="6"/>
  <c r="AI72" i="11"/>
  <c r="AI71" i="11"/>
  <c r="AL71" i="11" s="1"/>
  <c r="AE42" i="11" l="1"/>
  <c r="AE24" i="11"/>
  <c r="AE16" i="11"/>
  <c r="AE80" i="11"/>
  <c r="AE26" i="11"/>
  <c r="AE32" i="11"/>
  <c r="AE34" i="11"/>
  <c r="AL82" i="15"/>
  <c r="AK82" i="15"/>
  <c r="AF9" i="11"/>
  <c r="AE46" i="11"/>
  <c r="AM82" i="11"/>
  <c r="AK84" i="11"/>
  <c r="AL84" i="11"/>
  <c r="AL82" i="11"/>
  <c r="AK32" i="15"/>
  <c r="AL9" i="15"/>
  <c r="AK77" i="15"/>
  <c r="AF11" i="11"/>
  <c r="AL7" i="15"/>
  <c r="AT4" i="6"/>
  <c r="AQ60" i="6"/>
  <c r="AE8" i="11"/>
  <c r="AQ6" i="6"/>
  <c r="AS22" i="6"/>
  <c r="AU64" i="6"/>
  <c r="AT12" i="6"/>
  <c r="AS7" i="6"/>
  <c r="AR6" i="6"/>
  <c r="AU78" i="6"/>
  <c r="AQ56" i="6"/>
  <c r="AT24" i="6"/>
  <c r="AF8" i="11"/>
  <c r="AU62" i="6"/>
  <c r="AR59" i="6"/>
  <c r="AQ79" i="6"/>
  <c r="AR73" i="6"/>
  <c r="AQ45" i="6"/>
  <c r="AR13" i="6"/>
  <c r="AQ70" i="6"/>
  <c r="AU41" i="6"/>
  <c r="AS24" i="6"/>
  <c r="AQ26" i="6"/>
  <c r="AR9" i="6"/>
  <c r="AS46" i="6"/>
  <c r="AF44" i="15"/>
  <c r="AL83" i="11"/>
  <c r="AE67" i="15"/>
  <c r="AE58" i="15"/>
  <c r="AK83" i="11"/>
  <c r="AE27" i="11"/>
  <c r="AM54" i="11"/>
  <c r="AE41" i="15"/>
  <c r="AM30" i="15"/>
  <c r="AK65" i="15"/>
  <c r="AL25" i="15"/>
  <c r="AK84" i="15"/>
  <c r="X38" i="15"/>
  <c r="U22" i="15"/>
  <c r="AU10" i="6"/>
  <c r="AS18" i="6"/>
  <c r="AS26" i="6"/>
  <c r="AU34" i="6"/>
  <c r="AR42" i="6"/>
  <c r="AS50" i="6"/>
  <c r="AU58" i="6"/>
  <c r="AQ66" i="6"/>
  <c r="AS74" i="6"/>
  <c r="W22" i="15"/>
  <c r="U69" i="15"/>
  <c r="AM32" i="6"/>
  <c r="AF25" i="15"/>
  <c r="AI14" i="15"/>
  <c r="AL14" i="15" s="1"/>
  <c r="W30" i="15"/>
  <c r="V30" i="15"/>
  <c r="X45" i="15"/>
  <c r="AA38" i="15"/>
  <c r="AO53" i="15"/>
  <c r="AR57" i="6"/>
  <c r="AS71" i="6"/>
  <c r="AQ63" i="6"/>
  <c r="AU54" i="6"/>
  <c r="AR32" i="6"/>
  <c r="AU74" i="6"/>
  <c r="AR18" i="6"/>
  <c r="AQ72" i="6"/>
  <c r="AS56" i="6"/>
  <c r="AT5" i="6"/>
  <c r="AU55" i="6"/>
  <c r="AO22" i="15"/>
  <c r="X69" i="15"/>
  <c r="AE69" i="15" s="1"/>
  <c r="AA15" i="15"/>
  <c r="Y30" i="15"/>
  <c r="AM25" i="6"/>
  <c r="AB38" i="15"/>
  <c r="AB29" i="15"/>
  <c r="AQ54" i="6"/>
  <c r="AQ65" i="6"/>
  <c r="AU59" i="6"/>
  <c r="AU22" i="6"/>
  <c r="AQ29" i="6"/>
  <c r="AR66" i="6"/>
  <c r="AT18" i="6"/>
  <c r="AR75" i="6"/>
  <c r="AS64" i="6"/>
  <c r="AT13" i="6"/>
  <c r="AR78" i="6"/>
  <c r="AO30" i="15"/>
  <c r="AU21" i="6"/>
  <c r="AK59" i="11"/>
  <c r="AI44" i="11"/>
  <c r="AM44" i="11" s="1"/>
  <c r="AE22" i="11"/>
  <c r="AB17" i="15"/>
  <c r="AF17" i="15" s="1"/>
  <c r="AO17" i="15"/>
  <c r="AG9" i="15"/>
  <c r="Z64" i="15"/>
  <c r="AI55" i="15"/>
  <c r="W56" i="15"/>
  <c r="AD56" i="15" s="1"/>
  <c r="Z48" i="15"/>
  <c r="Y40" i="15"/>
  <c r="AE40" i="15" s="1"/>
  <c r="W40" i="15"/>
  <c r="AD40" i="15" s="1"/>
  <c r="Z32" i="15"/>
  <c r="AI23" i="15"/>
  <c r="AK23" i="15" s="1"/>
  <c r="V24" i="15"/>
  <c r="V16" i="15"/>
  <c r="AB8" i="15"/>
  <c r="Z8" i="15"/>
  <c r="AI54" i="15"/>
  <c r="AM54" i="15" s="1"/>
  <c r="AG39" i="15"/>
  <c r="Z23" i="15"/>
  <c r="Y23" i="15"/>
  <c r="AE23" i="15" s="1"/>
  <c r="Z22" i="15"/>
  <c r="X22" i="15"/>
  <c r="AM64" i="6"/>
  <c r="Y47" i="15"/>
  <c r="AE47" i="15" s="1"/>
  <c r="AO31" i="15"/>
  <c r="AM26" i="6"/>
  <c r="AB15" i="15"/>
  <c r="X30" i="15"/>
  <c r="Y38" i="15"/>
  <c r="U38" i="15"/>
  <c r="AI28" i="15"/>
  <c r="AL28" i="15" s="1"/>
  <c r="AF10" i="15"/>
  <c r="AF41" i="15"/>
  <c r="AR41" i="6"/>
  <c r="AQ49" i="6"/>
  <c r="AU43" i="6"/>
  <c r="AT70" i="6"/>
  <c r="AS19" i="6"/>
  <c r="AT58" i="6"/>
  <c r="AS10" i="6"/>
  <c r="AR29" i="6"/>
  <c r="AQ4" i="6"/>
  <c r="AQ36" i="6"/>
  <c r="AU4" i="6"/>
  <c r="AF37" i="11"/>
  <c r="Z17" i="15"/>
  <c r="X17" i="15"/>
  <c r="AD17" i="15" s="1"/>
  <c r="V9" i="15"/>
  <c r="AD9" i="15" s="1"/>
  <c r="AA56" i="15"/>
  <c r="AF56" i="15" s="1"/>
  <c r="AA40" i="15"/>
  <c r="AF40" i="15" s="1"/>
  <c r="AO40" i="15"/>
  <c r="U32" i="15"/>
  <c r="AD32" i="15" s="1"/>
  <c r="AB24" i="15"/>
  <c r="AF24" i="15" s="1"/>
  <c r="AO24" i="15"/>
  <c r="X16" i="15"/>
  <c r="AE16" i="15" s="1"/>
  <c r="AO8" i="15"/>
  <c r="AA8" i="15"/>
  <c r="W55" i="15"/>
  <c r="AD55" i="15" s="1"/>
  <c r="AB23" i="15"/>
  <c r="AA23" i="15"/>
  <c r="AG22" i="15"/>
  <c r="Y22" i="15"/>
  <c r="AA61" i="15"/>
  <c r="AO47" i="15"/>
  <c r="Z47" i="15"/>
  <c r="U31" i="15"/>
  <c r="AD31" i="15" s="1"/>
  <c r="W15" i="15"/>
  <c r="U15" i="15"/>
  <c r="AI29" i="15"/>
  <c r="AM29" i="15" s="1"/>
  <c r="Z38" i="15"/>
  <c r="AG38" i="15"/>
  <c r="Y29" i="15"/>
  <c r="AQ38" i="6"/>
  <c r="AR44" i="6"/>
  <c r="AS37" i="6"/>
  <c r="AS67" i="6"/>
  <c r="AR16" i="6"/>
  <c r="AS58" i="6"/>
  <c r="AT17" i="6"/>
  <c r="AR37" i="6"/>
  <c r="AS2" i="6"/>
  <c r="AT45" i="6"/>
  <c r="AT76" i="6"/>
  <c r="AI37" i="15"/>
  <c r="AL37" i="15" s="1"/>
  <c r="AI28" i="11"/>
  <c r="AM28" i="11" s="1"/>
  <c r="AF14" i="11"/>
  <c r="AE37" i="11"/>
  <c r="W24" i="15"/>
  <c r="X24" i="15"/>
  <c r="AI21" i="15"/>
  <c r="AM21" i="15" s="1"/>
  <c r="AM17" i="6"/>
  <c r="W61" i="15"/>
  <c r="AB77" i="15"/>
  <c r="AG31" i="15"/>
  <c r="Z15" i="15"/>
  <c r="AG15" i="15"/>
  <c r="AA30" i="15"/>
  <c r="AF30" i="15" s="1"/>
  <c r="AO38" i="15"/>
  <c r="V38" i="15"/>
  <c r="AR25" i="6"/>
  <c r="AR28" i="6"/>
  <c r="AS21" i="6"/>
  <c r="AU57" i="6"/>
  <c r="AT6" i="6"/>
  <c r="AQ42" i="6"/>
  <c r="AU36" i="6"/>
  <c r="AQ16" i="6"/>
  <c r="AQ28" i="6"/>
  <c r="I2" i="15"/>
  <c r="AQ59" i="6"/>
  <c r="AI21" i="11"/>
  <c r="AL21" i="11" s="1"/>
  <c r="AM30" i="11"/>
  <c r="AI13" i="11"/>
  <c r="AL13" i="11" s="1"/>
  <c r="AI36" i="11"/>
  <c r="AM36" i="11" s="1"/>
  <c r="AI29" i="11"/>
  <c r="AL29" i="11" s="1"/>
  <c r="AI37" i="11"/>
  <c r="AL37" i="11" s="1"/>
  <c r="AF68" i="15"/>
  <c r="AF36" i="15"/>
  <c r="AE50" i="15"/>
  <c r="Y9" i="15"/>
  <c r="AE9" i="15" s="1"/>
  <c r="AI39" i="15"/>
  <c r="AK39" i="15" s="1"/>
  <c r="Y24" i="15"/>
  <c r="AA14" i="15"/>
  <c r="AF14" i="15" s="1"/>
  <c r="Z37" i="15"/>
  <c r="AI76" i="15"/>
  <c r="AK76" i="15" s="1"/>
  <c r="W47" i="15"/>
  <c r="AD47" i="15" s="1"/>
  <c r="AO15" i="15"/>
  <c r="W38" i="15"/>
  <c r="AQ22" i="6"/>
  <c r="AS23" i="6"/>
  <c r="AQ15" i="6"/>
  <c r="AT54" i="6"/>
  <c r="AS3" i="6"/>
  <c r="AT42" i="6"/>
  <c r="AR43" i="6"/>
  <c r="AQ24" i="6"/>
  <c r="AT37" i="6"/>
  <c r="AS65" i="6"/>
  <c r="AU29" i="6"/>
  <c r="AE12" i="15"/>
  <c r="AE31" i="11"/>
  <c r="AA7" i="15"/>
  <c r="AK72" i="15"/>
  <c r="W14" i="15"/>
  <c r="AI68" i="15"/>
  <c r="AM68" i="15" s="1"/>
  <c r="AB61" i="15"/>
  <c r="AO61" i="15"/>
  <c r="AI36" i="15"/>
  <c r="AK36" i="15" s="1"/>
  <c r="AA77" i="15"/>
  <c r="AB45" i="15"/>
  <c r="Y45" i="15"/>
  <c r="U53" i="15"/>
  <c r="X53" i="15"/>
  <c r="AA29" i="15"/>
  <c r="AD41" i="15"/>
  <c r="AS68" i="6"/>
  <c r="AS52" i="6"/>
  <c r="AS36" i="6"/>
  <c r="AS20" i="6"/>
  <c r="AS4" i="6"/>
  <c r="AS63" i="6"/>
  <c r="AQ41" i="6"/>
  <c r="AR20" i="6"/>
  <c r="AS77" i="6"/>
  <c r="AQ55" i="6"/>
  <c r="AU35" i="6"/>
  <c r="AS13" i="6"/>
  <c r="AU46" i="6"/>
  <c r="AT78" i="6"/>
  <c r="AU65" i="6"/>
  <c r="AQ53" i="6"/>
  <c r="AR40" i="6"/>
  <c r="AS27" i="6"/>
  <c r="AT14" i="6"/>
  <c r="AS78" i="6"/>
  <c r="AU12" i="6"/>
  <c r="AT66" i="6"/>
  <c r="AQ50" i="6"/>
  <c r="AU42" i="6"/>
  <c r="AR26" i="6"/>
  <c r="AU18" i="6"/>
  <c r="AU20" i="6"/>
  <c r="AU44" i="6"/>
  <c r="AU60" i="6"/>
  <c r="AT3" i="6"/>
  <c r="AT43" i="6"/>
  <c r="AR27" i="6"/>
  <c r="AT27" i="6"/>
  <c r="AT67" i="6"/>
  <c r="AR7" i="6"/>
  <c r="AU40" i="6"/>
  <c r="AR71" i="6"/>
  <c r="AU16" i="6"/>
  <c r="AU48" i="6"/>
  <c r="AS57" i="6"/>
  <c r="AT9" i="6"/>
  <c r="AT16" i="6"/>
  <c r="AU47" i="6"/>
  <c r="AR70" i="6"/>
  <c r="AU77" i="6"/>
  <c r="AT68" i="6"/>
  <c r="AQ51" i="6"/>
  <c r="AB7" i="15"/>
  <c r="AF34" i="15"/>
  <c r="AE34" i="15"/>
  <c r="AF26" i="15"/>
  <c r="AF78" i="15"/>
  <c r="AF72" i="15"/>
  <c r="U14" i="15"/>
  <c r="AO14" i="15"/>
  <c r="AA69" i="15"/>
  <c r="AF69" i="15" s="1"/>
  <c r="AG61" i="15"/>
  <c r="X61" i="15"/>
  <c r="AA37" i="15"/>
  <c r="V77" i="15"/>
  <c r="AG45" i="15"/>
  <c r="AM40" i="6"/>
  <c r="Z53" i="15"/>
  <c r="Y53" i="15"/>
  <c r="V29" i="15"/>
  <c r="AQ76" i="6"/>
  <c r="AR65" i="6"/>
  <c r="AR49" i="6"/>
  <c r="AR33" i="6"/>
  <c r="AR17" i="6"/>
  <c r="AQ68" i="6"/>
  <c r="AR60" i="6"/>
  <c r="AS39" i="6"/>
  <c r="AQ17" i="6"/>
  <c r="AU75" i="6"/>
  <c r="AS53" i="6"/>
  <c r="AQ31" i="6"/>
  <c r="AU11" i="6"/>
  <c r="AU30" i="6"/>
  <c r="AQ77" i="6"/>
  <c r="AR64" i="6"/>
  <c r="AS51" i="6"/>
  <c r="AT38" i="6"/>
  <c r="AU25" i="6"/>
  <c r="AQ13" i="6"/>
  <c r="AU76" i="6"/>
  <c r="AQ74" i="6"/>
  <c r="AS66" i="6"/>
  <c r="AR50" i="6"/>
  <c r="AS42" i="6"/>
  <c r="AT26" i="6"/>
  <c r="AQ10" i="6"/>
  <c r="AT25" i="6"/>
  <c r="AQ48" i="6"/>
  <c r="AQ64" i="6"/>
  <c r="AS8" i="6"/>
  <c r="AS48" i="6"/>
  <c r="AT33" i="6"/>
  <c r="AT35" i="6"/>
  <c r="AR69" i="6"/>
  <c r="AQ12" i="6"/>
  <c r="AQ44" i="6"/>
  <c r="AU72" i="6"/>
  <c r="AT21" i="6"/>
  <c r="AT53" i="6"/>
  <c r="AS49" i="6"/>
  <c r="AT72" i="6"/>
  <c r="AT8" i="6"/>
  <c r="AU39" i="6"/>
  <c r="AR62" i="6"/>
  <c r="AU69" i="6"/>
  <c r="AT60" i="6"/>
  <c r="AQ43" i="6"/>
  <c r="AU13" i="6"/>
  <c r="AD19" i="15"/>
  <c r="AK40" i="11"/>
  <c r="AK16" i="11"/>
  <c r="U7" i="15"/>
  <c r="AD7" i="15" s="1"/>
  <c r="AE62" i="15"/>
  <c r="Z14" i="15"/>
  <c r="X14" i="15"/>
  <c r="V69" i="15"/>
  <c r="U61" i="15"/>
  <c r="Y61" i="15"/>
  <c r="V37" i="15"/>
  <c r="W77" i="15"/>
  <c r="AE75" i="15"/>
  <c r="AI44" i="15"/>
  <c r="AK44" i="15" s="1"/>
  <c r="AB53" i="15"/>
  <c r="AM48" i="6"/>
  <c r="W29" i="15"/>
  <c r="AT79" i="6"/>
  <c r="AT63" i="6"/>
  <c r="AT47" i="6"/>
  <c r="AT31" i="6"/>
  <c r="AT15" i="6"/>
  <c r="AS79" i="6"/>
  <c r="AQ57" i="6"/>
  <c r="AR36" i="6"/>
  <c r="AS15" i="6"/>
  <c r="AQ71" i="6"/>
  <c r="AU51" i="6"/>
  <c r="AS29" i="6"/>
  <c r="AQ7" i="6"/>
  <c r="AU14" i="6"/>
  <c r="AS75" i="6"/>
  <c r="AT62" i="6"/>
  <c r="AU49" i="6"/>
  <c r="AQ37" i="6"/>
  <c r="AR24" i="6"/>
  <c r="AS11" i="6"/>
  <c r="AS70" i="6"/>
  <c r="AR74" i="6"/>
  <c r="AU66" i="6"/>
  <c r="AT50" i="6"/>
  <c r="AQ34" i="6"/>
  <c r="AU26" i="6"/>
  <c r="AR10" i="6"/>
  <c r="AU28" i="6"/>
  <c r="AT49" i="6"/>
  <c r="AT65" i="6"/>
  <c r="AT11" i="6"/>
  <c r="AR53" i="6"/>
  <c r="AQ40" i="6"/>
  <c r="AS40" i="6"/>
  <c r="AS72" i="6"/>
  <c r="AR15" i="6"/>
  <c r="AR47" i="6"/>
  <c r="AT77" i="6"/>
  <c r="AU24" i="6"/>
  <c r="AU56" i="6"/>
  <c r="AS41" i="6"/>
  <c r="AT64" i="6"/>
  <c r="AR14" i="6"/>
  <c r="AU31" i="6"/>
  <c r="AR54" i="6"/>
  <c r="AU61" i="6"/>
  <c r="AT52" i="6"/>
  <c r="AQ35" i="6"/>
  <c r="AU5" i="6"/>
  <c r="Z7" i="15"/>
  <c r="AG7" i="15"/>
  <c r="AG14" i="15"/>
  <c r="Y14" i="15"/>
  <c r="W69" i="15"/>
  <c r="Z61" i="15"/>
  <c r="AM56" i="6"/>
  <c r="W37" i="15"/>
  <c r="U77" i="15"/>
  <c r="AO77" i="15"/>
  <c r="AA45" i="15"/>
  <c r="AI52" i="15"/>
  <c r="AM52" i="15" s="1"/>
  <c r="Z29" i="15"/>
  <c r="AO29" i="15"/>
  <c r="AQ78" i="6"/>
  <c r="AQ62" i="6"/>
  <c r="AQ46" i="6"/>
  <c r="AQ30" i="6"/>
  <c r="AQ14" i="6"/>
  <c r="AR76" i="6"/>
  <c r="AS55" i="6"/>
  <c r="AQ33" i="6"/>
  <c r="AR12" i="6"/>
  <c r="AS69" i="6"/>
  <c r="AQ47" i="6"/>
  <c r="AU27" i="6"/>
  <c r="AS5" i="6"/>
  <c r="AU6" i="6"/>
  <c r="AU73" i="6"/>
  <c r="AQ61" i="6"/>
  <c r="AR48" i="6"/>
  <c r="AS35" i="6"/>
  <c r="AT22" i="6"/>
  <c r="AU9" i="6"/>
  <c r="AS62" i="6"/>
  <c r="AT74" i="6"/>
  <c r="AQ58" i="6"/>
  <c r="AU50" i="6"/>
  <c r="AR34" i="6"/>
  <c r="AT10" i="6"/>
  <c r="AQ32" i="6"/>
  <c r="AR51" i="6"/>
  <c r="AR67" i="6"/>
  <c r="AS16" i="6"/>
  <c r="AR61" i="6"/>
  <c r="AU2" i="6"/>
  <c r="AR45" i="6"/>
  <c r="AR77" i="6"/>
  <c r="AQ20" i="6"/>
  <c r="AQ52" i="6"/>
  <c r="AR79" i="6"/>
  <c r="AT29" i="6"/>
  <c r="AT61" i="6"/>
  <c r="AS33" i="6"/>
  <c r="AT56" i="6"/>
  <c r="AQ8" i="6"/>
  <c r="AU23" i="6"/>
  <c r="AR46" i="6"/>
  <c r="AU53" i="6"/>
  <c r="AT44" i="6"/>
  <c r="AQ27" i="6"/>
  <c r="AQ19" i="6"/>
  <c r="AE37" i="15"/>
  <c r="AL38" i="11"/>
  <c r="AO7" i="15"/>
  <c r="Z69" i="15"/>
  <c r="AI13" i="15"/>
  <c r="AM13" i="15" s="1"/>
  <c r="AM9" i="6"/>
  <c r="AO69" i="15"/>
  <c r="AI60" i="15"/>
  <c r="AK60" i="15" s="1"/>
  <c r="U37" i="15"/>
  <c r="AO37" i="15"/>
  <c r="Z77" i="15"/>
  <c r="X77" i="15"/>
  <c r="AE77" i="15" s="1"/>
  <c r="V45" i="15"/>
  <c r="AA53" i="15"/>
  <c r="U29" i="15"/>
  <c r="X29" i="15"/>
  <c r="AS76" i="6"/>
  <c r="AS60" i="6"/>
  <c r="AS44" i="6"/>
  <c r="AS28" i="6"/>
  <c r="AS12" i="6"/>
  <c r="AQ73" i="6"/>
  <c r="AR52" i="6"/>
  <c r="AS31" i="6"/>
  <c r="AQ9" i="6"/>
  <c r="AU67" i="6"/>
  <c r="AS45" i="6"/>
  <c r="AQ23" i="6"/>
  <c r="AU3" i="6"/>
  <c r="AS30" i="6"/>
  <c r="AR72" i="6"/>
  <c r="AS59" i="6"/>
  <c r="AT46" i="6"/>
  <c r="AU33" i="6"/>
  <c r="AQ21" i="6"/>
  <c r="AR8" i="6"/>
  <c r="AS54" i="6"/>
  <c r="AR58" i="6"/>
  <c r="AT34" i="6"/>
  <c r="AQ18" i="6"/>
  <c r="AR35" i="6"/>
  <c r="AU52" i="6"/>
  <c r="AU68" i="6"/>
  <c r="AR21" i="6"/>
  <c r="AT75" i="6"/>
  <c r="AR5" i="6"/>
  <c r="AT51" i="6"/>
  <c r="AT2" i="6"/>
  <c r="AR23" i="6"/>
  <c r="AR55" i="6"/>
  <c r="AQ2" i="6"/>
  <c r="AU32" i="6"/>
  <c r="AT69" i="6"/>
  <c r="AS25" i="6"/>
  <c r="AT48" i="6"/>
  <c r="AU79" i="6"/>
  <c r="AU15" i="6"/>
  <c r="AR38" i="6"/>
  <c r="AU45" i="6"/>
  <c r="AT36" i="6"/>
  <c r="AQ11" i="6"/>
  <c r="AT28" i="6"/>
  <c r="AS17" i="6"/>
  <c r="AT40" i="6"/>
  <c r="AU71" i="6"/>
  <c r="AU7" i="6"/>
  <c r="AR30" i="6"/>
  <c r="AU37" i="6"/>
  <c r="AQ75" i="6"/>
  <c r="AQ3" i="6"/>
  <c r="AT20" i="6"/>
  <c r="AG69" i="15"/>
  <c r="AB37" i="15"/>
  <c r="AG77" i="15"/>
  <c r="U45" i="15"/>
  <c r="AG29" i="15"/>
  <c r="AT71" i="6"/>
  <c r="AT55" i="6"/>
  <c r="AT39" i="6"/>
  <c r="AT23" i="6"/>
  <c r="AT7" i="6"/>
  <c r="AR68" i="6"/>
  <c r="AS47" i="6"/>
  <c r="AQ25" i="6"/>
  <c r="AR4" i="6"/>
  <c r="AS61" i="6"/>
  <c r="AQ39" i="6"/>
  <c r="AU19" i="6"/>
  <c r="AU70" i="6"/>
  <c r="AU38" i="6"/>
  <c r="AQ69" i="6"/>
  <c r="AR56" i="6"/>
  <c r="AS43" i="6"/>
  <c r="AT30" i="6"/>
  <c r="AU17" i="6"/>
  <c r="AQ5" i="6"/>
  <c r="AS38" i="6"/>
  <c r="AS14" i="6"/>
  <c r="AT41" i="6"/>
  <c r="AT57" i="6"/>
  <c r="AT73" i="6"/>
  <c r="AS32" i="6"/>
  <c r="AR19" i="6"/>
  <c r="AT19" i="6"/>
  <c r="AT59" i="6"/>
  <c r="AR2" i="6"/>
  <c r="AR31" i="6"/>
  <c r="AR63" i="6"/>
  <c r="AU8" i="6"/>
  <c r="AR39" i="6"/>
  <c r="AS73" i="6"/>
  <c r="AS9" i="6"/>
  <c r="AT32" i="6"/>
  <c r="AU63" i="6"/>
  <c r="AS6" i="6"/>
  <c r="AR22" i="6"/>
  <c r="AR3" i="6"/>
  <c r="AQ67" i="6"/>
  <c r="AR11" i="6"/>
  <c r="AK73" i="15"/>
  <c r="AL73" i="15"/>
  <c r="AM32" i="15"/>
  <c r="AE83" i="11"/>
  <c r="AK83" i="15"/>
  <c r="AF18" i="15"/>
  <c r="AF49" i="15"/>
  <c r="AE72" i="15"/>
  <c r="AM70" i="15"/>
  <c r="AE81" i="11"/>
  <c r="AE33" i="15"/>
  <c r="AF67" i="11"/>
  <c r="AL77" i="15"/>
  <c r="AL53" i="15"/>
  <c r="AE55" i="15"/>
  <c r="AF39" i="15"/>
  <c r="AF76" i="15"/>
  <c r="AE70" i="15"/>
  <c r="AF39" i="11"/>
  <c r="AM16" i="15"/>
  <c r="AK71" i="15"/>
  <c r="AL70" i="15"/>
  <c r="AK56" i="15"/>
  <c r="AK53" i="15"/>
  <c r="AD83" i="15"/>
  <c r="AE51" i="15"/>
  <c r="AF75" i="15"/>
  <c r="AL83" i="15"/>
  <c r="AK30" i="15"/>
  <c r="AK16" i="15"/>
  <c r="AK9" i="15"/>
  <c r="AL71" i="15"/>
  <c r="AM56" i="15"/>
  <c r="AL84" i="15"/>
  <c r="AE84" i="11"/>
  <c r="AM51" i="11"/>
  <c r="AF70" i="11"/>
  <c r="AE57" i="11"/>
  <c r="AE76" i="11"/>
  <c r="AF36" i="11"/>
  <c r="AE19" i="11"/>
  <c r="AE64" i="11"/>
  <c r="AF75" i="11"/>
  <c r="AD55" i="11"/>
  <c r="AK64" i="15"/>
  <c r="AF82" i="11"/>
  <c r="AF58" i="15"/>
  <c r="AF19" i="15"/>
  <c r="AE80" i="15"/>
  <c r="AD23" i="15"/>
  <c r="AD76" i="15"/>
  <c r="AD10" i="15"/>
  <c r="AM33" i="15"/>
  <c r="AE66" i="15"/>
  <c r="AE84" i="15"/>
  <c r="AF69" i="11"/>
  <c r="AE49" i="11"/>
  <c r="AD21" i="11"/>
  <c r="AF60" i="11"/>
  <c r="AF11" i="15"/>
  <c r="AE71" i="15"/>
  <c r="AF47" i="15"/>
  <c r="AE31" i="15"/>
  <c r="AF70" i="15"/>
  <c r="AK45" i="11"/>
  <c r="AM56" i="11"/>
  <c r="AF27" i="11"/>
  <c r="AK67" i="15"/>
  <c r="AL45" i="11"/>
  <c r="AL56" i="11"/>
  <c r="AL65" i="15"/>
  <c r="AE73" i="15"/>
  <c r="AE81" i="15"/>
  <c r="AM64" i="15"/>
  <c r="AK12" i="15"/>
  <c r="AL61" i="15"/>
  <c r="AE55" i="11"/>
  <c r="AF52" i="11"/>
  <c r="AF76" i="11"/>
  <c r="AE68" i="11"/>
  <c r="AD80" i="11"/>
  <c r="AF72" i="11"/>
  <c r="AE48" i="11"/>
  <c r="AE79" i="11"/>
  <c r="AF43" i="11"/>
  <c r="AE11" i="11"/>
  <c r="AE47" i="11"/>
  <c r="AD79" i="11"/>
  <c r="AD23" i="11"/>
  <c r="AK51" i="11"/>
  <c r="AF63" i="11"/>
  <c r="AL53" i="11"/>
  <c r="AE8" i="15"/>
  <c r="AF41" i="11"/>
  <c r="AK73" i="11"/>
  <c r="AL12" i="15"/>
  <c r="AD47" i="11"/>
  <c r="AM70" i="11"/>
  <c r="AL41" i="11"/>
  <c r="AL25" i="11"/>
  <c r="AM74" i="11"/>
  <c r="AK74" i="11"/>
  <c r="AD57" i="11"/>
  <c r="AF25" i="11"/>
  <c r="AE52" i="11"/>
  <c r="AE20" i="11"/>
  <c r="AF32" i="11"/>
  <c r="AK61" i="15"/>
  <c r="AE25" i="11"/>
  <c r="AD28" i="11"/>
  <c r="AK52" i="11"/>
  <c r="AL73" i="11"/>
  <c r="AL68" i="11"/>
  <c r="AK12" i="11"/>
  <c r="AL54" i="11"/>
  <c r="AM68" i="11"/>
  <c r="AM59" i="11"/>
  <c r="AK30" i="11"/>
  <c r="AD73" i="11"/>
  <c r="AE33" i="11"/>
  <c r="AL10" i="15"/>
  <c r="AK33" i="15"/>
  <c r="AD46" i="15"/>
  <c r="AE23" i="11"/>
  <c r="AE54" i="11"/>
  <c r="AF13" i="11"/>
  <c r="AE28" i="11"/>
  <c r="AE56" i="11"/>
  <c r="AE36" i="11"/>
  <c r="AF20" i="11"/>
  <c r="AF12" i="11"/>
  <c r="AE71" i="11"/>
  <c r="AE43" i="11"/>
  <c r="AE75" i="11"/>
  <c r="AF55" i="11"/>
  <c r="AM72" i="15"/>
  <c r="AD63" i="15"/>
  <c r="AL63" i="11"/>
  <c r="AD48" i="11"/>
  <c r="AE21" i="11"/>
  <c r="AF40" i="11"/>
  <c r="AE17" i="11"/>
  <c r="AE51" i="11"/>
  <c r="AK81" i="15"/>
  <c r="AE60" i="15"/>
  <c r="AD27" i="15"/>
  <c r="AF65" i="15"/>
  <c r="AF9" i="15"/>
  <c r="AF81" i="15"/>
  <c r="AE79" i="15"/>
  <c r="AD64" i="15"/>
  <c r="AF31" i="11"/>
  <c r="AK7" i="15"/>
  <c r="AE66" i="11"/>
  <c r="AE50" i="11"/>
  <c r="AD42" i="11"/>
  <c r="AE18" i="11"/>
  <c r="AD49" i="11"/>
  <c r="AD24" i="11"/>
  <c r="AE65" i="11"/>
  <c r="AD44" i="11"/>
  <c r="AF28" i="11"/>
  <c r="AD68" i="11"/>
  <c r="AF16" i="11"/>
  <c r="AL47" i="15"/>
  <c r="AE68" i="15"/>
  <c r="AF42" i="15"/>
  <c r="AM18" i="15"/>
  <c r="AF18" i="11"/>
  <c r="AF35" i="11"/>
  <c r="AM53" i="11"/>
  <c r="AF66" i="11"/>
  <c r="AF50" i="11"/>
  <c r="AF77" i="11"/>
  <c r="AK47" i="15"/>
  <c r="AK78" i="11"/>
  <c r="AM76" i="11"/>
  <c r="AK38" i="11"/>
  <c r="AE74" i="11"/>
  <c r="AE58" i="11"/>
  <c r="AK75" i="15"/>
  <c r="AK51" i="15"/>
  <c r="AE64" i="15"/>
  <c r="AF83" i="11"/>
  <c r="AF81" i="11"/>
  <c r="AF84" i="11"/>
  <c r="AE10" i="11"/>
  <c r="AF60" i="15"/>
  <c r="AM27" i="15"/>
  <c r="AF74" i="15"/>
  <c r="AD67" i="15"/>
  <c r="AE59" i="15"/>
  <c r="AE11" i="15"/>
  <c r="AE48" i="15"/>
  <c r="AL8" i="15"/>
  <c r="AK62" i="15"/>
  <c r="AF46" i="15"/>
  <c r="AF22" i="15"/>
  <c r="AF21" i="15"/>
  <c r="AE25" i="15"/>
  <c r="AF71" i="15"/>
  <c r="AF31" i="15"/>
  <c r="AF54" i="15"/>
  <c r="AF33" i="15"/>
  <c r="AF74" i="11"/>
  <c r="AF57" i="11"/>
  <c r="AF44" i="11"/>
  <c r="AD76" i="11"/>
  <c r="AF68" i="11"/>
  <c r="AD36" i="11"/>
  <c r="AD19" i="11"/>
  <c r="AD72" i="11"/>
  <c r="AE72" i="11"/>
  <c r="AF48" i="11"/>
  <c r="AF79" i="11"/>
  <c r="AD71" i="11"/>
  <c r="AF59" i="11"/>
  <c r="AD35" i="11"/>
  <c r="AD39" i="11"/>
  <c r="AD31" i="11"/>
  <c r="AF23" i="11"/>
  <c r="AK8" i="15"/>
  <c r="AL75" i="15"/>
  <c r="AL62" i="15"/>
  <c r="AM38" i="15"/>
  <c r="AM51" i="15"/>
  <c r="AF13" i="15"/>
  <c r="AD62" i="15"/>
  <c r="AK27" i="15"/>
  <c r="AE78" i="15"/>
  <c r="AM40" i="11"/>
  <c r="AE78" i="11"/>
  <c r="AE62" i="11"/>
  <c r="AF34" i="11"/>
  <c r="AF45" i="11"/>
  <c r="AE29" i="11"/>
  <c r="AL31" i="15"/>
  <c r="AF67" i="15"/>
  <c r="AE63" i="15"/>
  <c r="AD66" i="15"/>
  <c r="AL38" i="15"/>
  <c r="AK31" i="15"/>
  <c r="AD81" i="11"/>
  <c r="AF20" i="15"/>
  <c r="AD12" i="15"/>
  <c r="AF63" i="15"/>
  <c r="AF55" i="15"/>
  <c r="AE76" i="15"/>
  <c r="AM20" i="11"/>
  <c r="AM81" i="11"/>
  <c r="AD78" i="11"/>
  <c r="AF58" i="11"/>
  <c r="AF42" i="11"/>
  <c r="AF26" i="11"/>
  <c r="AE35" i="11"/>
  <c r="AE39" i="11"/>
  <c r="AL17" i="15"/>
  <c r="AK48" i="15"/>
  <c r="AF10" i="11"/>
  <c r="AF82" i="15"/>
  <c r="AF35" i="15"/>
  <c r="AK49" i="11"/>
  <c r="AE9" i="11"/>
  <c r="AE60" i="11"/>
  <c r="AE41" i="11"/>
  <c r="AD33" i="11"/>
  <c r="AD25" i="11"/>
  <c r="AD8" i="11"/>
  <c r="AD52" i="11"/>
  <c r="AF56" i="11"/>
  <c r="AD20" i="11"/>
  <c r="AF80" i="11"/>
  <c r="AF71" i="11"/>
  <c r="AE82" i="11"/>
  <c r="AE36" i="15"/>
  <c r="AF28" i="15"/>
  <c r="AF24" i="11"/>
  <c r="AM78" i="15"/>
  <c r="AM18" i="11"/>
  <c r="AD16" i="11"/>
  <c r="AL47" i="11"/>
  <c r="AD56" i="11"/>
  <c r="AL41" i="15"/>
  <c r="AE56" i="15"/>
  <c r="AF62" i="15"/>
  <c r="AK18" i="11"/>
  <c r="AF65" i="11"/>
  <c r="AD59" i="15"/>
  <c r="AF51" i="15"/>
  <c r="AE27" i="15"/>
  <c r="AD11" i="15"/>
  <c r="AF73" i="15"/>
  <c r="AF66" i="15"/>
  <c r="AD42" i="15"/>
  <c r="AE42" i="15"/>
  <c r="AD34" i="15"/>
  <c r="AE18" i="15"/>
  <c r="AF80" i="15"/>
  <c r="AE46" i="15"/>
  <c r="AL26" i="11"/>
  <c r="AF7" i="11"/>
  <c r="AF78" i="11"/>
  <c r="AD70" i="11"/>
  <c r="AF62" i="11"/>
  <c r="AF46" i="11"/>
  <c r="AE73" i="11"/>
  <c r="AE53" i="11"/>
  <c r="AF64" i="11"/>
  <c r="AL81" i="15"/>
  <c r="AL78" i="15"/>
  <c r="AM48" i="15"/>
  <c r="AF52" i="15"/>
  <c r="AE44" i="15"/>
  <c r="AE20" i="15"/>
  <c r="AF27" i="15"/>
  <c r="AK18" i="15"/>
  <c r="AF50" i="15"/>
  <c r="AE65" i="15"/>
  <c r="AE35" i="15"/>
  <c r="AE7" i="15"/>
  <c r="AM17" i="15"/>
  <c r="AD79" i="15"/>
  <c r="AF32" i="15"/>
  <c r="AF16" i="15"/>
  <c r="AM52" i="11"/>
  <c r="AL22" i="11"/>
  <c r="AK22" i="11"/>
  <c r="AK50" i="11"/>
  <c r="AM50" i="11"/>
  <c r="AL31" i="11"/>
  <c r="AK31" i="11"/>
  <c r="AK70" i="11"/>
  <c r="AL46" i="11"/>
  <c r="AM16" i="11"/>
  <c r="AL20" i="11"/>
  <c r="AM31" i="11"/>
  <c r="AK62" i="11"/>
  <c r="AK47" i="11"/>
  <c r="AM61" i="11"/>
  <c r="AL61" i="11"/>
  <c r="AM64" i="11"/>
  <c r="AK64" i="11"/>
  <c r="AD62" i="11"/>
  <c r="AF54" i="11"/>
  <c r="AD65" i="11"/>
  <c r="AE12" i="11"/>
  <c r="AD60" i="15"/>
  <c r="AL42" i="15"/>
  <c r="AK42" i="15"/>
  <c r="AM14" i="11"/>
  <c r="AK14" i="11"/>
  <c r="AM46" i="11"/>
  <c r="AL62" i="11"/>
  <c r="AK10" i="11"/>
  <c r="AD75" i="15"/>
  <c r="AD84" i="15"/>
  <c r="AE10" i="15"/>
  <c r="AE57" i="15"/>
  <c r="AL11" i="11"/>
  <c r="AK11" i="11"/>
  <c r="AD54" i="11"/>
  <c r="AK46" i="15"/>
  <c r="AM46" i="15"/>
  <c r="AM69" i="15"/>
  <c r="AK69" i="15"/>
  <c r="AL40" i="15"/>
  <c r="AM40" i="15"/>
  <c r="AL80" i="11"/>
  <c r="AM80" i="11"/>
  <c r="AD18" i="11"/>
  <c r="AL24" i="15"/>
  <c r="AM24" i="15"/>
  <c r="AM39" i="11"/>
  <c r="AL57" i="11"/>
  <c r="AK57" i="11"/>
  <c r="AM19" i="11"/>
  <c r="AL19" i="11"/>
  <c r="AM48" i="11"/>
  <c r="AL78" i="11"/>
  <c r="AK81" i="11"/>
  <c r="AK58" i="11"/>
  <c r="AL49" i="11"/>
  <c r="AM19" i="15"/>
  <c r="AK19" i="15"/>
  <c r="AM58" i="15"/>
  <c r="AL58" i="15"/>
  <c r="AM63" i="15"/>
  <c r="AK63" i="15"/>
  <c r="AL63" i="15"/>
  <c r="AL42" i="11"/>
  <c r="AK42" i="11"/>
  <c r="AL55" i="11"/>
  <c r="AK48" i="11"/>
  <c r="AM58" i="11"/>
  <c r="AM12" i="11"/>
  <c r="AL14" i="11"/>
  <c r="AL76" i="11"/>
  <c r="AK75" i="11"/>
  <c r="AD59" i="11"/>
  <c r="AF51" i="11"/>
  <c r="AD43" i="11"/>
  <c r="AD27" i="11"/>
  <c r="AD11" i="11"/>
  <c r="AD75" i="11"/>
  <c r="AD63" i="11"/>
  <c r="AE63" i="11"/>
  <c r="AF47" i="11"/>
  <c r="AK24" i="15"/>
  <c r="AK40" i="15"/>
  <c r="AD74" i="15"/>
  <c r="AE74" i="15"/>
  <c r="AE19" i="15"/>
  <c r="AE26" i="15"/>
  <c r="AD39" i="15"/>
  <c r="AE39" i="15"/>
  <c r="AM45" i="15"/>
  <c r="AL45" i="15"/>
  <c r="AD64" i="11"/>
  <c r="AD67" i="11"/>
  <c r="AM59" i="15"/>
  <c r="AK59" i="15"/>
  <c r="AD35" i="15"/>
  <c r="AK57" i="15"/>
  <c r="AL57" i="15"/>
  <c r="AD65" i="15"/>
  <c r="AD8" i="15"/>
  <c r="AM22" i="15"/>
  <c r="AK22" i="15"/>
  <c r="AL65" i="11"/>
  <c r="AM65" i="11"/>
  <c r="AM41" i="11"/>
  <c r="AM57" i="11"/>
  <c r="AM60" i="11"/>
  <c r="AL60" i="11"/>
  <c r="AD58" i="11"/>
  <c r="AF73" i="11"/>
  <c r="AF21" i="11"/>
  <c r="AD12" i="11"/>
  <c r="AE67" i="11"/>
  <c r="AD51" i="11"/>
  <c r="AD82" i="11"/>
  <c r="AK43" i="15"/>
  <c r="AL43" i="15"/>
  <c r="AD51" i="15"/>
  <c r="AF43" i="15"/>
  <c r="AD73" i="15"/>
  <c r="AD58" i="15"/>
  <c r="AF57" i="15"/>
  <c r="AD34" i="11"/>
  <c r="AD9" i="11"/>
  <c r="AD13" i="11"/>
  <c r="AD60" i="11"/>
  <c r="AF17" i="11"/>
  <c r="AE44" i="11"/>
  <c r="AF15" i="11"/>
  <c r="AD32" i="11"/>
  <c r="AE59" i="11"/>
  <c r="AD83" i="11"/>
  <c r="AD84" i="11"/>
  <c r="AD44" i="15"/>
  <c r="AF59" i="15"/>
  <c r="AD50" i="15"/>
  <c r="AF79" i="15"/>
  <c r="AD72" i="15"/>
  <c r="AF64" i="15"/>
  <c r="AD33" i="15"/>
  <c r="AE70" i="11"/>
  <c r="AD66" i="11"/>
  <c r="AE13" i="11"/>
  <c r="AD53" i="11"/>
  <c r="AF33" i="11"/>
  <c r="AD17" i="11"/>
  <c r="AF19" i="11"/>
  <c r="AF83" i="15"/>
  <c r="AD68" i="15"/>
  <c r="AD81" i="15"/>
  <c r="AD80" i="15"/>
  <c r="AD71" i="15"/>
  <c r="AE15" i="15"/>
  <c r="AD7" i="11"/>
  <c r="AL27" i="11"/>
  <c r="AF49" i="11"/>
  <c r="AK11" i="15"/>
  <c r="AE83" i="15"/>
  <c r="AD20" i="15"/>
  <c r="AF12" i="15"/>
  <c r="AD43" i="15"/>
  <c r="AE49" i="15"/>
  <c r="AE32" i="15"/>
  <c r="AE43" i="15"/>
  <c r="AD78" i="15"/>
  <c r="AD48" i="15"/>
  <c r="AE7" i="11"/>
  <c r="AL77" i="11"/>
  <c r="AK77" i="11"/>
  <c r="AK67" i="11"/>
  <c r="AM67" i="11"/>
  <c r="AK7" i="11"/>
  <c r="AM7" i="11"/>
  <c r="AM71" i="11"/>
  <c r="AE30" i="11"/>
  <c r="AM26" i="11"/>
  <c r="AM27" i="11"/>
  <c r="AM33" i="11"/>
  <c r="AL33" i="11"/>
  <c r="AK33" i="11"/>
  <c r="AL23" i="11"/>
  <c r="AK23" i="11"/>
  <c r="AD74" i="11"/>
  <c r="AK71" i="11"/>
  <c r="AM23" i="11"/>
  <c r="AK25" i="11"/>
  <c r="AK63" i="11"/>
  <c r="AD41" i="11"/>
  <c r="AK34" i="15"/>
  <c r="AM34" i="15"/>
  <c r="AD26" i="15"/>
  <c r="AD57" i="15"/>
  <c r="AM43" i="11"/>
  <c r="AL43" i="11"/>
  <c r="AK43" i="11"/>
  <c r="AM79" i="11"/>
  <c r="AL79" i="11"/>
  <c r="AL17" i="11"/>
  <c r="AK17" i="11"/>
  <c r="AM50" i="15"/>
  <c r="AK50" i="15"/>
  <c r="AL50" i="15"/>
  <c r="AM15" i="15"/>
  <c r="AL15" i="15"/>
  <c r="AK15" i="15"/>
  <c r="AL72" i="11"/>
  <c r="AM72" i="11"/>
  <c r="AM17" i="11"/>
  <c r="AD46" i="11"/>
  <c r="AM9" i="11"/>
  <c r="AL9" i="11"/>
  <c r="AK9" i="11"/>
  <c r="AL35" i="11"/>
  <c r="AK35" i="11"/>
  <c r="AD50" i="11"/>
  <c r="AM74" i="15"/>
  <c r="AK74" i="15"/>
  <c r="AL74" i="15"/>
  <c r="AL8" i="11"/>
  <c r="AM8" i="11"/>
  <c r="AL24" i="11"/>
  <c r="AL7" i="11"/>
  <c r="AM24" i="11"/>
  <c r="AM69" i="11"/>
  <c r="AD10" i="11"/>
  <c r="AM66" i="15"/>
  <c r="AL66" i="15"/>
  <c r="AK66" i="15"/>
  <c r="AM79" i="15"/>
  <c r="AK79" i="15"/>
  <c r="AD70" i="15"/>
  <c r="AE54" i="15"/>
  <c r="AD54" i="15"/>
  <c r="AK34" i="11"/>
  <c r="AM34" i="11"/>
  <c r="AM32" i="11"/>
  <c r="AL32" i="11"/>
  <c r="AK8" i="11"/>
  <c r="AM35" i="11"/>
  <c r="AK69" i="11"/>
  <c r="AK35" i="15"/>
  <c r="AL35" i="15"/>
  <c r="AM35" i="15"/>
  <c r="AD28" i="15"/>
  <c r="AE28" i="15"/>
  <c r="AD18" i="15"/>
  <c r="AD49" i="15"/>
  <c r="AM20" i="15"/>
  <c r="AL20" i="15"/>
  <c r="AK20" i="15"/>
  <c r="AD25" i="15"/>
  <c r="AE61" i="11"/>
  <c r="AE40" i="11"/>
  <c r="AD40" i="11"/>
  <c r="AD21" i="15"/>
  <c r="AE21" i="15"/>
  <c r="AK66" i="11"/>
  <c r="AM66" i="11"/>
  <c r="AL15" i="11"/>
  <c r="AK15" i="11"/>
  <c r="AM15" i="11"/>
  <c r="AD26" i="11"/>
  <c r="AL80" i="15"/>
  <c r="AK80" i="15"/>
  <c r="AM80" i="15"/>
  <c r="AE13" i="15"/>
  <c r="AD13" i="15"/>
  <c r="AD82" i="15"/>
  <c r="AE82" i="15"/>
  <c r="AD52" i="15"/>
  <c r="AE52" i="15"/>
  <c r="AM49" i="15"/>
  <c r="AL49" i="15"/>
  <c r="AK49" i="15"/>
  <c r="AM26" i="15"/>
  <c r="AK58" i="15"/>
  <c r="AK25" i="15"/>
  <c r="AM43" i="15"/>
  <c r="AK41" i="15"/>
  <c r="AK26" i="15"/>
  <c r="AK10" i="15"/>
  <c r="AF84" i="15"/>
  <c r="AM55" i="11"/>
  <c r="AK39" i="11"/>
  <c r="AL75" i="11"/>
  <c r="AL10" i="11"/>
  <c r="AL67" i="15"/>
  <c r="AF48" i="15"/>
  <c r="AD36" i="15"/>
  <c r="AK72" i="11"/>
  <c r="AM11" i="15"/>
  <c r="AE30" i="15" l="1"/>
  <c r="AD77" i="11"/>
  <c r="AF29" i="11"/>
  <c r="AL36" i="11"/>
  <c r="AL44" i="11"/>
  <c r="AD37" i="11"/>
  <c r="AL29" i="15"/>
  <c r="AL76" i="15"/>
  <c r="AM76" i="15"/>
  <c r="AF38" i="11"/>
  <c r="AL28" i="11"/>
  <c r="AK28" i="11"/>
  <c r="AF15" i="15"/>
  <c r="AE45" i="11"/>
  <c r="AK29" i="11"/>
  <c r="AM21" i="11"/>
  <c r="AK21" i="11"/>
  <c r="AM13" i="11"/>
  <c r="AM39" i="15"/>
  <c r="AD15" i="15"/>
  <c r="AK13" i="11"/>
  <c r="AL39" i="15"/>
  <c r="AE53" i="15"/>
  <c r="AK36" i="11"/>
  <c r="AD29" i="11"/>
  <c r="AD22" i="11"/>
  <c r="AD22" i="15"/>
  <c r="AD16" i="15"/>
  <c r="AD14" i="11"/>
  <c r="AF38" i="15"/>
  <c r="AL21" i="15"/>
  <c r="AK21" i="15"/>
  <c r="AM29" i="11"/>
  <c r="AK52" i="15"/>
  <c r="AK29" i="15"/>
  <c r="AM44" i="15"/>
  <c r="AF7" i="15"/>
  <c r="AE14" i="11"/>
  <c r="AF30" i="11"/>
  <c r="AD61" i="11"/>
  <c r="AF53" i="11"/>
  <c r="AE22" i="15"/>
  <c r="AF23" i="15"/>
  <c r="AD77" i="15"/>
  <c r="AD24" i="15"/>
  <c r="AM60" i="15"/>
  <c r="AD61" i="15"/>
  <c r="AE38" i="11"/>
  <c r="AE61" i="15"/>
  <c r="AF61" i="15"/>
  <c r="AD29" i="15"/>
  <c r="AF61" i="11"/>
  <c r="AF8" i="15"/>
  <c r="AD69" i="11"/>
  <c r="AE45" i="15"/>
  <c r="AF37" i="15"/>
  <c r="AF77" i="15"/>
  <c r="AF22" i="11"/>
  <c r="AF53" i="15"/>
  <c r="AE24" i="15"/>
  <c r="AL60" i="15"/>
  <c r="AE17" i="15"/>
  <c r="AK44" i="11"/>
  <c r="AD14" i="15"/>
  <c r="AL52" i="15"/>
  <c r="AL44" i="15"/>
  <c r="AE14" i="15"/>
  <c r="AM37" i="11"/>
  <c r="AK37" i="11"/>
  <c r="AK68" i="15"/>
  <c r="AL68" i="15"/>
  <c r="AD69" i="15"/>
  <c r="AF45" i="15"/>
  <c r="AD45" i="11"/>
  <c r="AD30" i="11"/>
  <c r="AD15" i="11"/>
  <c r="AE69" i="11"/>
  <c r="AD30" i="15"/>
  <c r="AD38" i="15"/>
  <c r="AE29" i="15"/>
  <c r="AL54" i="15"/>
  <c r="AE15" i="11"/>
  <c r="AK54" i="15"/>
  <c r="AD38" i="11"/>
  <c r="AF29" i="15"/>
  <c r="AE77" i="11"/>
  <c r="AE38" i="15"/>
  <c r="AD37" i="15"/>
  <c r="AL13" i="15"/>
  <c r="AM28" i="15"/>
  <c r="AK28" i="15"/>
  <c r="AM37" i="15"/>
  <c r="AK37" i="15"/>
  <c r="AM55" i="15"/>
  <c r="AK55" i="15"/>
  <c r="AL55" i="15"/>
  <c r="AD45" i="15"/>
  <c r="AM23" i="15"/>
  <c r="AL23" i="15"/>
  <c r="AD53" i="15"/>
  <c r="AK13" i="15"/>
  <c r="AM14" i="15"/>
  <c r="AK14" i="15"/>
  <c r="AM36" i="15"/>
  <c r="AL3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tc={FD70CC7F-D4C6-1046-BE75-88266D40BBD9}</author>
    <author>tc={987175C6-EDD5-46F8-A9D3-238136C7AAC3}</author>
    <author>tc={FAF132F6-A71F-4D36-9D91-8F4147559EE4}</author>
    <author>tc={87E08E6A-96EB-184A-824C-66CB7065FE96}</author>
    <author>tc={A43CDFBB-F7C1-4A73-B68F-F42D76DBAE59}</author>
    <author>tc={41727868-02E0-42D9-88CD-37EF42FF8C01}</author>
    <author>tc={766EAED8-4C99-478B-857B-5FDA22594648}</author>
    <author>tc={1138A485-F462-4854-9302-7D435AE24644}</author>
    <author>tc={633B1AA7-DE46-44E2-9027-14F63A572736}</author>
    <author>tc={A81B59F2-C02A-42B6-81DF-CAC0D255E991}</author>
    <author>tc={63328C5B-959D-4D64-8887-036E3E5AA7E5}</author>
    <author>tc={5A50DA02-66BF-4346-A7AA-7A43B340C788}</author>
    <author>tc={9984B6FA-8E00-4EEF-8731-0E6C2153F43E}</author>
    <author>tc={906E05F3-DE97-4E70-98E2-4930C5511520}</author>
    <author>tc={05933F9D-41EE-4AD1-91F7-65DC0E16F3AB}</author>
    <author>tc={92C87841-50CA-49A6-8797-430AE342F72C}</author>
    <author>tc={B48DD7E6-EB5F-4940-9925-B1B83AA3F9C4}</author>
    <author>tc={ECEDD0FF-542B-4907-8F6A-B02562CF90A5}</author>
    <author>tc={AD82DCEE-DEB9-489B-A36C-5F66666C54A7}</author>
    <author>tc={BA143540-BE7F-462F-A2DD-F87CFF8EB089}</author>
    <author>tc={0F3E7CA7-1C31-4DF4-A455-BE7038124082}</author>
    <author>tc={81551D72-B0D0-4DE6-9988-8E237324541A}</author>
    <author>tc={D62021AE-132F-4949-8101-1F27A3CA974E}</author>
    <author>tc={55F27FED-5704-446F-AD44-F27C082A3DB2}</author>
    <author>tc={26E72A90-460E-49F6-B153-C957B5908B90}</author>
    <author>tc={7B7895DC-7779-4B0D-8102-CAD7755B3471}</author>
    <author>tc={408E7F07-22C0-4CC3-900E-16976820B0A6}</author>
    <author>tc={388EDFFC-2BBA-494C-99CC-D12F925589F0}</author>
    <author>tc={E0B4620D-B536-468B-B8C8-EF80E826B7D2}</author>
    <author>tc={2B966E89-073D-4470-91C0-2DC510239322}</author>
    <author>tc={D21CF5E3-404E-4312-A5AE-352CF9B5522E}</author>
    <author>tc={CDD47348-9DAC-40AB-9838-AB71F51B6CAF}</author>
    <author>tc={D644E929-32F9-48DE-8CB8-6D7F80234EDF}</author>
    <author>tc={74C93587-AC43-4673-9E05-111200C4BD9C}</author>
    <author>tc={BA6F080F-81EB-4EA3-92A0-41DD05DFA2DC}</author>
    <author>tc={3295636B-7629-403E-92EF-4525A203E97A}</author>
    <author>tc={FCD70DF0-FC51-4370-8BA0-EC723E5816E2}</author>
  </authors>
  <commentList>
    <comment ref="A3" authorId="0" shapeId="0" xr:uid="{FD70CC7F-D4C6-1046-BE75-88266D40BBD9}">
      <text>
        <t>[Threaded comment]
Your version of Excel allows you to read this threaded comment; however, any edits to it will get removed if the file is opened in a newer version of Excel. Learn more: https://go.microsoft.com/fwlink/?linkid=870924
Comment:
    Assuming planning itself has no impact, but it is a critical dependency - hence positive ratings.</t>
      </text>
    </comment>
    <comment ref="D4" authorId="1" shapeId="0" xr:uid="{987175C6-EDD5-46F8-A9D3-238136C7AAC3}">
      <text>
        <t>[Threaded comment]
Your version of Excel allows you to read this threaded comment; however, any edits to it will get removed if the file is opened in a newer version of Excel. Learn more: https://go.microsoft.com/fwlink/?linkid=870924
Comment:
    Triple access planning...</t>
      </text>
    </comment>
    <comment ref="D12" authorId="2" shapeId="0" xr:uid="{FAF132F6-A71F-4D36-9D91-8F4147559EE4}">
      <text>
        <t>[Threaded comment]
Your version of Excel allows you to read this threaded comment; however, any edits to it will get removed if the file is opened in a newer version of Excel. Learn more: https://go.microsoft.com/fwlink/?linkid=870924
Comment:
    There's no reason why tactical urbanism should be restricted to W&amp;C only...</t>
      </text>
    </comment>
    <comment ref="C15" authorId="3" shapeId="0" xr:uid="{87E08E6A-96EB-184A-824C-66CB7065FE96}">
      <text>
        <t>[Threaded comment]
Your version of Excel allows you to read this threaded comment; however, any edits to it will get removed if the file is opened in a newer version of Excel. Learn more: https://go.microsoft.com/fwlink/?linkid=870924
Comment:
    Not sure what this means</t>
      </text>
    </comment>
    <comment ref="D26" authorId="4" shapeId="0" xr:uid="{A43CDFBB-F7C1-4A73-B68F-F42D76DBAE59}">
      <text>
        <t>[Threaded comment]
Your version of Excel allows you to read this threaded comment; however, any edits to it will get removed if the file is opened in a newer version of Excel. Learn more: https://go.microsoft.com/fwlink/?linkid=870924
Comment:
    Also need to highlight that such a  measure would concentrate traffic onto fewer roads (which is positive).  That does mean some corridors could carry more traffic.</t>
      </text>
    </comment>
    <comment ref="D27" authorId="5" shapeId="0" xr:uid="{41727868-02E0-42D9-88CD-37EF42FF8C01}">
      <text>
        <t>[Threaded comment]
Your version of Excel allows you to read this threaded comment; however, any edits to it will get removed if the file is opened in a newer version of Excel. Learn more: https://go.microsoft.com/fwlink/?linkid=870924
Comment:
    This can also largely be achieved by adjusting network permeability which would make other modes more time competitive.
Reply:
    isnt this the means of limiting freight /goods delivereies by time?</t>
      </text>
    </comment>
    <comment ref="D28" authorId="6" shapeId="0" xr:uid="{766EAED8-4C99-478B-857B-5FDA22594648}">
      <text>
        <t>[Threaded comment]
Your version of Excel allows you to read this threaded comment; however, any edits to it will get removed if the file is opened in a newer version of Excel. Learn more: https://go.microsoft.com/fwlink/?linkid=870924
Comment:
    This can also largely be achieved by adjusting network permeability which would make other modes more time competitive.
Reply:
    isnt this the means of limiting freight /goods delivereies by time?</t>
      </text>
    </comment>
    <comment ref="D32" authorId="7" shapeId="0" xr:uid="{1138A485-F462-4854-9302-7D435AE24644}">
      <text>
        <t>[Threaded comment]
Your version of Excel allows you to read this threaded comment; however, any edits to it will get removed if the file is opened in a newer version of Excel. Learn more: https://go.microsoft.com/fwlink/?linkid=870924
Comment:
    I'd suggest excluding this item given the spatial distribution (low density), the variance in origin/destination pairs, and the ability to offer a regular PT service (active modes will generally be out of distance), these trips would be insanely hard to shift!  Solutions here would better focus on electrification.  
Reply:
    Fair points. The PT submittted a challenge to the Innovation fund asking for ideas for rural locations - hopefully some brilliant minds might have some ideas never thought of before! So I think it should still be included so that it isn't totally forgotten as an issue.
Reply:
    Agree -&gt; exclude
Reply:
    I'd be interested in reframing the intervention as improving accessilbity for rural areas, so that it could pick up initiaitives to move services on-line, improve broadband delivery, provide mobile services that visit communities rather than requiring individuals to travel to the service (i.e. driver licensing, dental services etc)</t>
      </text>
    </comment>
    <comment ref="D33" authorId="8" shapeId="0" xr:uid="{633B1AA7-DE46-44E2-9027-14F63A572736}">
      <text>
        <t>[Threaded comment]
Your version of Excel allows you to read this threaded comment; however, any edits to it will get removed if the file is opened in a newer version of Excel. Learn more: https://go.microsoft.com/fwlink/?linkid=870924
Comment:
    Does this need to be between regions, or could it be between communities withing a region i.e. linking east cape to Gisborne, or Far North towns to Whangarei?</t>
      </text>
    </comment>
    <comment ref="D34" authorId="9" shapeId="0" xr:uid="{A81B59F2-C02A-42B6-81DF-CAC0D255E991}">
      <text>
        <t>[Threaded comment]
Your version of Excel allows you to read this threaded comment; however, any edits to it will get removed if the file is opened in a newer version of Excel. Learn more: https://go.microsoft.com/fwlink/?linkid=870924
Comment:
    Same intervention as above (5 cells up)</t>
      </text>
    </comment>
    <comment ref="D35" authorId="10" shapeId="0" xr:uid="{63328C5B-959D-4D64-8887-036E3E5AA7E5}">
      <text>
        <t>[Threaded comment]
Your version of Excel allows you to read this threaded comment; however, any edits to it will get removed if the file is opened in a newer version of Excel. Learn more: https://go.microsoft.com/fwlink/?linkid=870924
Comment:
    Is this a sub-intervention necessary to ensure supply of services?
Reply:
    Could be dealt with this way</t>
      </text>
    </comment>
    <comment ref="C37" authorId="11" shapeId="0" xr:uid="{5A50DA02-66BF-4346-A7AA-7A43B340C788}">
      <text>
        <t>[Threaded comment]
Your version of Excel allows you to read this threaded comment; however, any edits to it will get removed if the file is opened in a newer version of Excel. Learn more: https://go.microsoft.com/fwlink/?linkid=870924
Comment:
    Be good to see controls on vehicle engine capacity could reduce fuel consumption.  Applied successfully overseas...</t>
      </text>
    </comment>
    <comment ref="D37" authorId="12" shapeId="0" xr:uid="{9984B6FA-8E00-4EEF-8731-0E6C2153F43E}">
      <text>
        <t>[Threaded comment]
Your version of Excel allows you to read this threaded comment; however, any edits to it will get removed if the file is opened in a newer version of Excel. Learn more: https://go.microsoft.com/fwlink/?linkid=870924
Comment:
    'Demand management' is a very large field, it may help to define...  For example demand management includes the management of 'movement demand' and but also the 'effects of demand'</t>
      </text>
    </comment>
    <comment ref="D39" authorId="13" shapeId="0" xr:uid="{906E05F3-DE97-4E70-98E2-4930C5511520}">
      <text>
        <t>[Threaded comment]
Your version of Excel allows you to read this threaded comment; however, any edits to it will get removed if the file is opened in a newer version of Excel. Learn more: https://go.microsoft.com/fwlink/?linkid=870924
Comment:
    Would a policy/regulatory 'lever' be more effective as that would exert national coverage/influence?</t>
      </text>
    </comment>
    <comment ref="D41" authorId="14" shapeId="0" xr:uid="{05933F9D-41EE-4AD1-91F7-65DC0E16F3AB}">
      <text>
        <t>[Threaded comment]
Your version of Excel allows you to read this threaded comment; however, any edits to it will get removed if the file is opened in a newer version of Excel. Learn more: https://go.microsoft.com/fwlink/?linkid=870924
Comment:
    We should perhaps be clear what we mean by 'vehicle access'.  Charging only effects access for those with lower economic power.  Pricing would be a more accurate reflection of the lever.  See intervention below.</t>
      </text>
    </comment>
    <comment ref="D45" authorId="15" shapeId="0" xr:uid="{92C87841-50CA-49A6-8797-430AE342F72C}">
      <text>
        <t>[Threaded comment]
Your version of Excel allows you to read this threaded comment; however, any edits to it will get removed if the file is opened in a newer version of Excel. Learn more: https://go.microsoft.com/fwlink/?linkid=870924
Comment:
    Along with most of the education levers, I wonder whether these should be classed as 'Sub Interventions' as generally they're about giving effect to physical interventions.</t>
      </text>
    </comment>
    <comment ref="D51" authorId="16" shapeId="0" xr:uid="{B48DD7E6-EB5F-4940-9925-B1B83AA3F9C4}">
      <text>
        <t>[Threaded comment]
Your version of Excel allows you to read this threaded comment; however, any edits to it will get removed if the file is opened in a newer version of Excel. Learn more: https://go.microsoft.com/fwlink/?linkid=870924
Comment:
    Particularly useful for PT LOS increasing attractiveness of services...</t>
      </text>
    </comment>
    <comment ref="C53" authorId="17" shapeId="0" xr:uid="{ECEDD0FF-542B-4907-8F6A-B02562CF90A5}">
      <text>
        <t xml:space="preserve">[Threaded comment]
Your version of Excel allows you to read this threaded comment; however, any edits to it will get removed if the file is opened in a newer version of Excel. Learn more: https://go.microsoft.com/fwlink/?linkid=870924
Comment:
    NOF should also include targets for each road classification with a higher gearing towards more LTN and high place value streets.  That could for example challenge the likes of Hamilton as to why they need so many high volume/capacity streets... </t>
      </text>
    </comment>
    <comment ref="D54" authorId="18" shapeId="0" xr:uid="{AD82DCEE-DEB9-489B-A36C-5F66666C54A7}">
      <text>
        <t>[Threaded comment]
Your version of Excel allows you to read this threaded comment; however, any edits to it will get removed if the file is opened in a newer version of Excel. Learn more: https://go.microsoft.com/fwlink/?linkid=870924
Comment:
    This should include reference to permeability...</t>
      </text>
    </comment>
    <comment ref="C55" authorId="19" shapeId="0" xr:uid="{BA143540-BE7F-462F-A2DD-F87CFF8EB089}">
      <text>
        <t>[Threaded comment]
Your version of Excel allows you to read this threaded comment; however, any edits to it will get removed if the file is opened in a newer version of Excel. Learn more: https://go.microsoft.com/fwlink/?linkid=870924
Comment:
    Be interesting to set a national standard on parking time limits... with increasing time allowance the further from a commercial area (public parking).  That would help encourage people that work in those areas to park further away and free up parking within commercial areas potentially enabling easier reallocation...</t>
      </text>
    </comment>
    <comment ref="D55" authorId="20" shapeId="0" xr:uid="{0F3E7CA7-1C31-4DF4-A455-BE7038124082}">
      <text>
        <t>[Threaded comment]
Your version of Excel allows you to read this threaded comment; however, any edits to it will get removed if the file is opened in a newer version of Excel. Learn more: https://go.microsoft.com/fwlink/?linkid=870924
Comment:
    Sub intervention aimed at giving effect to the change in parking management/policy?</t>
      </text>
    </comment>
    <comment ref="C56" authorId="21" shapeId="0" xr:uid="{81551D72-B0D0-4DE6-9988-8E237324541A}">
      <text>
        <t>[Threaded comment]
Your version of Excel allows you to read this threaded comment; however, any edits to it will get removed if the file is opened in a newer version of Excel. Learn more: https://go.microsoft.com/fwlink/?linkid=870924
Comment:
    Link in with funding rules?</t>
      </text>
    </comment>
    <comment ref="D56" authorId="22" shapeId="0" xr:uid="{D62021AE-132F-4949-8101-1F27A3CA974E}">
      <text>
        <t>[Threaded comment]
Your version of Excel allows you to read this threaded comment; however, any edits to it will get removed if the file is opened in a newer version of Excel. Learn more: https://go.microsoft.com/fwlink/?linkid=870924
Comment:
    Would it be helpful to define any of these?  E.g. in lane bus stops.  Parking removal for lane provision etc...</t>
      </text>
    </comment>
    <comment ref="D57" authorId="23" shapeId="0" xr:uid="{55F27FED-5704-446F-AD44-F27C082A3DB2}">
      <text>
        <t>[Threaded comment]
Your version of Excel allows you to read this threaded comment; however, any edits to it will get removed if the file is opened in a newer version of Excel. Learn more: https://go.microsoft.com/fwlink/?linkid=870924
Comment:
    If we have full networks then this won't be needed, unless you are referring specifically to school bus transport?  Perhaps this is more of a prioritisation matter?</t>
      </text>
    </comment>
    <comment ref="D59" authorId="24" shapeId="0" xr:uid="{26E72A90-460E-49F6-B153-C957B5908B90}">
      <text>
        <t>[Threaded comment]
Your version of Excel allows you to read this threaded comment; however, any edits to it will get removed if the file is opened in a newer version of Excel. Learn more: https://go.microsoft.com/fwlink/?linkid=870924
Comment:
    Traditionally this has included separation of modes with new infrastructure, the reduction of speed with associated traffic calming devices.  Moving forward given the scale of the task this is unlikely to be either affordable or a timely approach.  Access and network permeability would provide a cheaper and faster approach to resolving (provided political support existed).  For interventions like this do we need to be specific about what the intervention is, or only what is seeking to achieve?</t>
      </text>
    </comment>
    <comment ref="D63" authorId="25" shapeId="0" xr:uid="{7B7895DC-7779-4B0D-8102-CAD7755B3471}">
      <text>
        <t>[Threaded comment]
Your version of Excel allows you to read this threaded comment; however, any edits to it will get removed if the file is opened in a newer version of Excel. Learn more: https://go.microsoft.com/fwlink/?linkid=870924
Comment:
    Scope could include legal requirements for enforcement (e.g. for parking, the ticket must be affixed to the vehicle).  Simplifying could make enforcement cheaper and more efficient...</t>
      </text>
    </comment>
    <comment ref="D64" authorId="26" shapeId="0" xr:uid="{408E7F07-22C0-4CC3-900E-16976820B0A6}">
      <text>
        <t>[Threaded comment]
Your version of Excel allows you to read this threaded comment; however, any edits to it will get removed if the file is opened in a newer version of Excel. Learn more: https://go.microsoft.com/fwlink/?linkid=870924
Comment:
    Sub intervention?</t>
      </text>
    </comment>
    <comment ref="D65" authorId="27" shapeId="0" xr:uid="{388EDFFC-2BBA-494C-99CC-D12F925589F0}">
      <text>
        <t>[Threaded comment]
Your version of Excel allows you to read this threaded comment; however, any edits to it will get removed if the file is opened in a newer version of Excel. Learn more: https://go.microsoft.com/fwlink/?linkid=870924
Comment:
    Scope could include legal requirements for enforcement (e.g. for parking, the ticket must be affixed to the vehicle).  Simplifying could make enforcement cheaper and more efficient...</t>
      </text>
    </comment>
    <comment ref="D66" authorId="28" shapeId="0" xr:uid="{E0B4620D-B536-468B-B8C8-EF80E826B7D2}">
      <text>
        <t>[Threaded comment]
Your version of Excel allows you to read this threaded comment; however, any edits to it will get removed if the file is opened in a newer version of Excel. Learn more: https://go.microsoft.com/fwlink/?linkid=870924
Comment:
    It may be worth broadening to include things such as walkways around PT services.  There are locations for example where less than 50% of path width outside rail stations is accessible due to vegetation overgrowth.</t>
      </text>
    </comment>
    <comment ref="C69" authorId="29" shapeId="0" xr:uid="{2B966E89-073D-4470-91C0-2DC510239322}">
      <text>
        <t>[Threaded comment]
Your version of Excel allows you to read this threaded comment; however, any edits to it will get removed if the file is opened in a newer version of Excel. Learn more: https://go.microsoft.com/fwlink/?linkid=870924
Comment:
    What is the difference between this and new route based PT services? Is this one about additional capacity on existing PT services?
Reply:
    As you sensed I was trying to distinguish new routes from more frequent services knowing there is a difference in take up of capacity, needs to be clearer</t>
      </text>
    </comment>
    <comment ref="C72" authorId="30" shapeId="0" xr:uid="{D21CF5E3-404E-4312-A5AE-352CF9B5522E}">
      <text>
        <t>[Threaded comment]
Your version of Excel allows you to read this threaded comment; however, any edits to it will get removed if the file is opened in a newer version of Excel. Learn more: https://go.microsoft.com/fwlink/?linkid=870924
Comment:
    Could include tightening of bell mouth radii.</t>
      </text>
    </comment>
    <comment ref="D72" authorId="31" shapeId="0" xr:uid="{CDD47348-9DAC-40AB-9838-AB71F51B6CAF}">
      <text>
        <t>[Threaded comment]
Your version of Excel allows you to read this threaded comment; however, any edits to it will get removed if the file is opened in a newer version of Excel. Learn more: https://go.microsoft.com/fwlink/?linkid=870924
Comment:
    Presume this includes signal phasing - wait times, frequency of ped crossing phase, green waves for cars etc?
Could include frequency of pedestrian crossing facilities (and priority there of).</t>
      </text>
    </comment>
    <comment ref="D74" authorId="32" shapeId="0" xr:uid="{D644E929-32F9-48DE-8CB8-6D7F80234EDF}">
      <text>
        <t>[Threaded comment]
Your version of Excel allows you to read this threaded comment; however, any edits to it will get removed if the file is opened in a newer version of Excel. Learn more: https://go.microsoft.com/fwlink/?linkid=870924
Comment:
    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
      </text>
    </comment>
    <comment ref="D75" authorId="33" shapeId="0" xr:uid="{74C93587-AC43-4673-9E05-111200C4BD9C}">
      <text>
        <t>[Threaded comment]
Your version of Excel allows you to read this threaded comment; however, any edits to it will get removed if the file is opened in a newer version of Excel. Learn more: https://go.microsoft.com/fwlink/?linkid=870924
Comment:
    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
      </text>
    </comment>
    <comment ref="D76" authorId="34" shapeId="0" xr:uid="{BA6F080F-81EB-4EA3-92A0-41DD05DFA2DC}">
      <text>
        <t>[Threaded comment]
Your version of Excel allows you to read this threaded comment; however, any edits to it will get removed if the file is opened in a newer version of Excel. Learn more: https://go.microsoft.com/fwlink/?linkid=870924
Comment:
    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
      </text>
    </comment>
    <comment ref="C84" authorId="35" shapeId="0" xr:uid="{3295636B-7629-403E-92EF-4525A203E97A}">
      <text>
        <t>[Threaded comment]
Your version of Excel allows you to read this threaded comment; however, any edits to it will get removed if the file is opened in a newer version of Excel. Learn more: https://go.microsoft.com/fwlink/?linkid=870924
Comment:
    Suggest we make it clear that this includes both depot and on-street charging infrastructure, and the associated costs - e.g. substation upgrades, new cabling to the location
Reply:
    Agree</t>
      </text>
    </comment>
    <comment ref="D84" authorId="36" shapeId="0" xr:uid="{FCD70DF0-FC51-4370-8BA0-EC723E5816E2}">
      <text>
        <t>[Threaded comment]
Your version of Excel allows you to read this threaded comment; however, any edits to it will get removed if the file is opened in a newer version of Excel. Learn more: https://go.microsoft.com/fwlink/?linkid=870924
Comment:
    Some of these PT interventions relate to the ability to deliver 'said service', are they more accurately classed as sub interventions?
Reply:
    I understand what you are saying, and agree this might be the way to cover workforce ones. However others like this one are about needing to spend more money to deliver better, greener PT. (Though there is an argument that there is no choice in these costs given the Govt mandate for no new diesel buses from July 2025)</t>
      </text>
    </comment>
  </commentList>
</comments>
</file>

<file path=xl/sharedStrings.xml><?xml version="1.0" encoding="utf-8"?>
<sst xmlns="http://schemas.openxmlformats.org/spreadsheetml/2006/main" count="3535" uniqueCount="686">
  <si>
    <t>Version #</t>
  </si>
  <si>
    <t xml:space="preserve">Date Released </t>
  </si>
  <si>
    <t xml:space="preserve">Changes Made </t>
  </si>
  <si>
    <t>Changes Made By</t>
  </si>
  <si>
    <t>DRAFT 1.0</t>
  </si>
  <si>
    <t>First release</t>
  </si>
  <si>
    <t>Evidence Pack Development Team for NLTP Team</t>
  </si>
  <si>
    <t>DRAFT 1.1</t>
  </si>
  <si>
    <t>Addition of a version control tab and the ‘DRAFT’ to versions 1.0 and 1.1 for clarity as to its status of a work in progress.</t>
  </si>
  <si>
    <t>DRAFT 1.2</t>
  </si>
  <si>
    <t>Addition of a disclaimer tab and that ‘any discussion or commentary on the region is an NZTA view’   </t>
  </si>
  <si>
    <t>Evidence Pack Development Team for NLTP Team </t>
  </si>
  <si>
    <t>DRAFT 1.3 </t>
  </si>
  <si>
    <t>Revisions and corrections to narrative in some regions due to regional feedback, replacement of Top of the South evidence pack with separate Nelson Tasman and Malborough evidence packs. Clarification in some sections to reflect perspective from NZTA as the state highway manager.</t>
  </si>
  <si>
    <t>DISCLAIMER</t>
  </si>
  <si>
    <t xml:space="preserve">NZTA has endeavoured to ensure material in this document is technically accurate and reflects legal requirements. Any discussion or commentary is the view of NZTA. However, the document does not override governing legislation. NZTA does not accept liability for any consequences arising from the use of this document. If the user of this document is unsure whether the material is correct, they should refer directly to the relevant legislation and contact NZTA. </t>
  </si>
  <si>
    <t xml:space="preserve">The typology is a foundational piece to help identify the building blocks required for the evidence to support the 30 Year Plan </t>
  </si>
  <si>
    <t xml:space="preserve">It’s main purpose is to determine what level the evidence needs to be according to end use, so needs to be defined by the end users </t>
  </si>
  <si>
    <t>We are building off the template used to collate user needs for VKT reduction</t>
  </si>
  <si>
    <t>We need you as end users to populate the template with:</t>
  </si>
  <si>
    <t>· interventions</t>
  </si>
  <si>
    <t>Required</t>
  </si>
  <si>
    <r>
      <t xml:space="preserve">· a succinct </t>
    </r>
    <r>
      <rPr>
        <b/>
        <u/>
        <sz val="12"/>
        <rFont val="Lucida Sans"/>
        <family val="2"/>
      </rPr>
      <t xml:space="preserve">description </t>
    </r>
    <r>
      <rPr>
        <u/>
        <sz val="12"/>
        <rFont val="Lucida Sans"/>
        <family val="2"/>
      </rPr>
      <t>so we can understand scope and scale</t>
    </r>
  </si>
  <si>
    <r>
      <t xml:space="preserve">· any </t>
    </r>
    <r>
      <rPr>
        <b/>
        <u/>
        <sz val="12"/>
        <rFont val="Lucida Sans"/>
        <family val="2"/>
      </rPr>
      <t>sub intervention</t>
    </r>
    <r>
      <rPr>
        <u/>
        <sz val="12"/>
        <rFont val="Lucida Sans"/>
        <family val="2"/>
      </rPr>
      <t xml:space="preserve"> variant of the main intervention</t>
    </r>
  </si>
  <si>
    <t>Optional</t>
  </si>
  <si>
    <t>· rate on a scale of -3 to +3 the contribution across outcomes</t>
  </si>
  <si>
    <r>
      <t xml:space="preserve">· assign a </t>
    </r>
    <r>
      <rPr>
        <b/>
        <u/>
        <sz val="12"/>
        <color rgb="FF008B97"/>
        <rFont val="Lucida Sans"/>
        <family val="2"/>
      </rPr>
      <t xml:space="preserve">lever </t>
    </r>
    <r>
      <rPr>
        <u/>
        <sz val="12"/>
        <color rgb="FF008B97"/>
        <rFont val="Lucida Sans"/>
        <family val="2"/>
      </rPr>
      <t>where the intervention best fits</t>
    </r>
  </si>
  <si>
    <r>
      <t xml:space="preserve">· assign an </t>
    </r>
    <r>
      <rPr>
        <b/>
        <u/>
        <sz val="12"/>
        <color theme="5"/>
        <rFont val="Lucida Sans"/>
        <family val="2"/>
      </rPr>
      <t xml:space="preserve">intervention grouping </t>
    </r>
    <r>
      <rPr>
        <u/>
        <sz val="12"/>
        <color theme="5"/>
        <rFont val="Lucida Sans"/>
        <family val="2"/>
      </rPr>
      <t>where the intervention best fits</t>
    </r>
  </si>
  <si>
    <t>Typology for VKT Reduction – a sample</t>
  </si>
  <si>
    <t>Intervention data</t>
  </si>
  <si>
    <t>Lever</t>
  </si>
  <si>
    <t xml:space="preserve"> Intervention Grouping</t>
  </si>
  <si>
    <t xml:space="preserve">  Intervention</t>
  </si>
  <si>
    <t>Description</t>
  </si>
  <si>
    <t>Sub intervention</t>
  </si>
  <si>
    <t>Outcome</t>
  </si>
  <si>
    <t>Context</t>
  </si>
  <si>
    <t>Impact &amp; cost</t>
  </si>
  <si>
    <t>Impact metric 1</t>
  </si>
  <si>
    <t>Confidence level 1</t>
  </si>
  <si>
    <t>Cost</t>
  </si>
  <si>
    <t>Cost confidence</t>
  </si>
  <si>
    <t>Necessary and sufficient conditions</t>
  </si>
  <si>
    <t>Necessary condition 1</t>
  </si>
  <si>
    <t>Measure 1</t>
  </si>
  <si>
    <t>Sufficient condition 1</t>
  </si>
  <si>
    <t>Metric 1</t>
  </si>
  <si>
    <t>References</t>
  </si>
  <si>
    <t>Intervention Grouping</t>
  </si>
  <si>
    <t>Intervention</t>
  </si>
  <si>
    <t>Inclusive access</t>
  </si>
  <si>
    <t>Healthy people</t>
  </si>
  <si>
    <t>Safe people</t>
  </si>
  <si>
    <t>Environmental sustainability</t>
  </si>
  <si>
    <t>Resilience</t>
  </si>
  <si>
    <t>Security</t>
  </si>
  <si>
    <t>Economic prosperity</t>
  </si>
  <si>
    <t>Include/exclude suggestion</t>
  </si>
  <si>
    <t>Comment re typology</t>
  </si>
  <si>
    <t>Impact 2</t>
  </si>
  <si>
    <t>Confidence 2</t>
  </si>
  <si>
    <t>Impact 3</t>
  </si>
  <si>
    <t>Confidence 3</t>
  </si>
  <si>
    <t>Necessary condition 2</t>
  </si>
  <si>
    <t>Measure 2</t>
  </si>
  <si>
    <t>Necessary condition 3</t>
  </si>
  <si>
    <t>Measure 3</t>
  </si>
  <si>
    <t>Sufficient condition 2</t>
  </si>
  <si>
    <t>Metric 2</t>
  </si>
  <si>
    <t xml:space="preserve">Spatial and place-based planning </t>
  </si>
  <si>
    <t>Multi modal planning</t>
  </si>
  <si>
    <t>National Urban VKT reduction plan</t>
  </si>
  <si>
    <t>Develop national urban VKT reduction plan</t>
  </si>
  <si>
    <t>Exclude</t>
  </si>
  <si>
    <t>Unique</t>
  </si>
  <si>
    <t>DD: Exclude as unique</t>
  </si>
  <si>
    <t>Rural VKT reduction plan</t>
  </si>
  <si>
    <t>Develop rural VKT reduction plan for a region</t>
  </si>
  <si>
    <t>Sufficient condition as planning in it's own doesnot have VKT impact</t>
  </si>
  <si>
    <t>Include</t>
  </si>
  <si>
    <t>JB: just a language thing, but the focus in the short to medium term is likely to be on urban VKT reduction priogrammes..should we use this language rather than  mode-shift plans?  If this has a freight component then probably should stay as mode-shift.</t>
  </si>
  <si>
    <t>Provincial VKT reduction plan</t>
  </si>
  <si>
    <t>Develop  provincial centre VKT reduction plans including access from provincial centres to T1&amp;2 or similar regional place based services</t>
  </si>
  <si>
    <t>Initiatives to support VKT implementation activities</t>
  </si>
  <si>
    <t>Education, information and engagement programme</t>
  </si>
  <si>
    <t>2 Dependency</t>
  </si>
  <si>
    <t xml:space="preserve"> Dependency 2</t>
  </si>
  <si>
    <t>Urban VKT reduction plan</t>
  </si>
  <si>
    <t>Develop  urban VKT reduction plans for T1 &amp; T2 metro areas</t>
  </si>
  <si>
    <t>3 Dependency for all other actions</t>
  </si>
  <si>
    <t>3 Dependency</t>
  </si>
  <si>
    <t>JB: see above comment regarding language</t>
  </si>
  <si>
    <t>Nationwide freight mode shift plan</t>
  </si>
  <si>
    <t>2 Dependecy</t>
  </si>
  <si>
    <t>network operating framework</t>
  </si>
  <si>
    <t xml:space="preserve">Apply network operating framework – identify operation gaps and areas where  improvements should be prioritised e.g. network operating plans, or investments. </t>
  </si>
  <si>
    <t>Tools, analytics, insights development</t>
  </si>
  <si>
    <t>DD: Exclude as subset of mode shift plan</t>
  </si>
  <si>
    <t xml:space="preserve">accessibility tools  </t>
  </si>
  <si>
    <t>Develop and apply national accessibility tools  to understand the journeys people make, to reprioritise investment away from commuter to shorter, all trips and to focus where most impact can be made to improve access to key sevices. (15 min neighbourhood concept)</t>
  </si>
  <si>
    <t>equity analysis</t>
  </si>
  <si>
    <t xml:space="preserve">Develop and apply tools that measure equity impact of projects and can be used to prioritise investment to improve outcomes for Maori, low income areas, women etc. </t>
  </si>
  <si>
    <t>DD: Research</t>
  </si>
  <si>
    <t>tactical urbanism</t>
  </si>
  <si>
    <t xml:space="preserve">Develop investment proposals for streets for people / innovating streets (applying tactical urbanism), green transport infrastructure, and urban form infrastructure (to support walking and place making). </t>
  </si>
  <si>
    <t>DD: Reflect in generic programme business case</t>
  </si>
  <si>
    <t>Develop W&amp;C micro mobility network programme proposals</t>
  </si>
  <si>
    <t>Develop investment proposals for new W&amp;C infrastructure in an area whether network or corridor based.  Prioritise rapid roll out of facilities, tactical urbanism approaches and pilots in a wide range of settings and communities. Assumes vkt reduction plan development has identified trunk routes</t>
  </si>
  <si>
    <t>Public Transport</t>
  </si>
  <si>
    <t>Develop PT service and infrastucture programme  proposals for new "competitive" routes</t>
  </si>
  <si>
    <t>Develop proposals for new PT infrastructure including stops, shelters and route interchange facilities and any TDM marketing or similar activities</t>
  </si>
  <si>
    <t>Develop proposals to enhance existing competitive PT services and infrastructure</t>
  </si>
  <si>
    <t>Develop  proposals for new PT services including any stops, shelters and route interchange facilities and any TDM marketing or similar activities</t>
  </si>
  <si>
    <t>Develop proposals for "access" PT services</t>
  </si>
  <si>
    <t>Develop proposals for PT services providing access and any associated infrastructure or TDM marketing or similar activities</t>
  </si>
  <si>
    <t>Freight</t>
  </si>
  <si>
    <t>Develop freight connection/hub proposals</t>
  </si>
  <si>
    <t>Develop freight connection proposals eg road/rail hubs for logs, improved freight access to rail heads .</t>
  </si>
  <si>
    <t>Monitor mode shift achievement against expectation</t>
  </si>
  <si>
    <t xml:space="preserve">Monitoring of activities to understand if they are delivering mode shift and emissions reduction. Adapt activities in response. </t>
  </si>
  <si>
    <t>Monitoring doesnot have a impact</t>
  </si>
  <si>
    <t>Develop integrated land-use plans, growth strategies and spatial plans</t>
  </si>
  <si>
    <t>Work with partners to develop growth plans that integrate land-use and transport, and which support reduction of VKT.</t>
  </si>
  <si>
    <t>Is this a BAU task?</t>
  </si>
  <si>
    <t>Support planning of compact, slow speed, walkable neighbourhoods.</t>
  </si>
  <si>
    <t>Included in generalised W&amp;C planning above</t>
  </si>
  <si>
    <t>JB: Is the planning for these neighbourhoods that is important, or their delivery?  The later would presumably be picked up in network management and investment in infrastructure?</t>
  </si>
  <si>
    <t>Low emissions urban freight zones</t>
  </si>
  <si>
    <t xml:space="preserve">local freight management and hubs to prioritise Light Electric Freight Vehicles in urban centres. </t>
  </si>
  <si>
    <t>Above</t>
  </si>
  <si>
    <t>DD: Amalgamate in generic freight proposal</t>
  </si>
  <si>
    <t xml:space="preserve">Policy and Regulatory Settings </t>
  </si>
  <si>
    <t>Develop regulatory framework to manage use of roads and roadsides?</t>
  </si>
  <si>
    <t>Develop consistent regulatory framework to manage the use of roads and roadsides other than for their movement and place function, eg roadside stalls, advertising ..?</t>
  </si>
  <si>
    <t>Changes to refuse collection</t>
  </si>
  <si>
    <t>Improvements to refuse (and recyling) collection in NZ would free up footpaths.  This could include better coordination for example set days for pick up to improve footpath availability (in wellington bins are out for various competitors on different days), requirement for bin services to return bins inside the property boundary.  Alternatively underground waste solutions such as those in the Netherlands would remove refuse bins altogether and allow optimised refuse collection from point source (providing freight efficiency gains, and deliverying accessible footpaths).  Side benefit of reduced wind blown waste.</t>
  </si>
  <si>
    <t>See generic reg: Develop regulatory framework to manage use of roads and roadsides?</t>
  </si>
  <si>
    <t>Vehicles</t>
  </si>
  <si>
    <t>Review New Zealand's vehicle classification and standards system.</t>
  </si>
  <si>
    <t>Enable trialling of innovative traffic control measures</t>
  </si>
  <si>
    <t>Deliver regulatory framework to deliver low traffic interventions at scale</t>
  </si>
  <si>
    <r>
      <t>Develop and implement regulatory framework to support mode shift and</t>
    </r>
    <r>
      <rPr>
        <sz val="10"/>
        <color rgb="FFFF0000"/>
        <rFont val="Arial"/>
        <family val="2"/>
      </rPr>
      <t xml:space="preserve"> enable RCAs to deliver low traffic interventions at scale</t>
    </r>
  </si>
  <si>
    <t>Implement regulatory framework to deliver low traffic interventions at scale</t>
  </si>
  <si>
    <r>
      <t>Implement regulatory framework to support vkt reduction and</t>
    </r>
    <r>
      <rPr>
        <sz val="10"/>
        <color rgb="FFFF0000"/>
        <rFont val="Arial"/>
        <family val="2"/>
      </rPr>
      <t xml:space="preserve"> enable RCAs to deliver low traffic interventions at scale</t>
    </r>
  </si>
  <si>
    <t>Vehicle access and use</t>
  </si>
  <si>
    <t xml:space="preserve">Develop regulatory framework to manage vehicle access </t>
  </si>
  <si>
    <t>Develop local and national policy and regulation to restrict vehicle access to urban centres e.g. low emission zones,  local freight and delivery management,</t>
  </si>
  <si>
    <t xml:space="preserve">Apply regulatory framework to manage vehicle access </t>
  </si>
  <si>
    <t>Implement regulation to restrict vehicle access to urban centres e.g. low emission zones,  local freight and delivery management,</t>
  </si>
  <si>
    <t>Develop regulatory framework to Tackle Unsafe Speeds package for schools</t>
  </si>
  <si>
    <t>Develop and implement regulatory framework for Tackling Unsafe Speeds package for schools</t>
  </si>
  <si>
    <t>Apply regulatory framework to Tackle Unsafe Speeds package for schools</t>
  </si>
  <si>
    <t>Implement regulatory framework for Tackling Unsafe Speeds package for schools</t>
  </si>
  <si>
    <t>Accessibility</t>
  </si>
  <si>
    <t>Develop policy and regulation to tackle equity and similar place based issues</t>
  </si>
  <si>
    <t>Research and develop approaches for specific contexts eg equity</t>
  </si>
  <si>
    <t>Develop approach to improve accessiblity for rural areas/communities</t>
  </si>
  <si>
    <t>Develop approach to improve travel options for rural areas</t>
  </si>
  <si>
    <t>Develop inter-regional PT approach</t>
  </si>
  <si>
    <t>Develop regulatory framework to restrict vehicle access</t>
  </si>
  <si>
    <t>Develop approach to procurement of PT fleet and associated support activities eg charging networks</t>
  </si>
  <si>
    <t>Duplicate row</t>
  </si>
  <si>
    <t>DD: Duplicate!</t>
  </si>
  <si>
    <t>Develop PT workforce policies</t>
  </si>
  <si>
    <t>Unique and/or part of new services in application</t>
  </si>
  <si>
    <t>Economic tools (pricing and incentives)</t>
  </si>
  <si>
    <t>Develop and implement PT fare policy</t>
  </si>
  <si>
    <t>Develop PT fare policy and impacts</t>
  </si>
  <si>
    <t>Develop proposals and invest in demand management activities</t>
  </si>
  <si>
    <t>Develop investment proposals for demand management activities</t>
  </si>
  <si>
    <t>Develop and implement equity programme for transport disadvantaged</t>
  </si>
  <si>
    <t>Parking</t>
  </si>
  <si>
    <t xml:space="preserve">Develop and implement parking management policies and plans </t>
  </si>
  <si>
    <t xml:space="preserve">Develop parking management policies and plans </t>
  </si>
  <si>
    <t>Develop and implement place based access charging</t>
  </si>
  <si>
    <t>Develop and implement nationwide road pricing</t>
  </si>
  <si>
    <t xml:space="preserve">Education, engagement and awareness </t>
  </si>
  <si>
    <t>Information provision</t>
  </si>
  <si>
    <t>social license</t>
  </si>
  <si>
    <t>grow social license for interventions that enable emissions reduction</t>
  </si>
  <si>
    <t xml:space="preserve">Support road space reallocation awareness and engagement </t>
  </si>
  <si>
    <t>Initiatives to improve sector capability</t>
  </si>
  <si>
    <t>Skills and capability development programmes, provide design advice
Support workplace / school/ community travel plans /advisors in areas where other investment is occuring (as part of a package)</t>
  </si>
  <si>
    <t>Grouped</t>
  </si>
  <si>
    <t>Capability</t>
  </si>
  <si>
    <t>Internal change management</t>
  </si>
  <si>
    <t>Develop approaches to embed approaches in all service delivery processes, controls and activities</t>
  </si>
  <si>
    <t>DD: Business process change excluded?</t>
  </si>
  <si>
    <t>Skills and capability development programmes, provide design advice</t>
  </si>
  <si>
    <t>Research, pilot and trial new approaches, develop operational policy to embed learnings in BAU</t>
  </si>
  <si>
    <t>workplace / school/ community travel plans</t>
  </si>
  <si>
    <t>Support workplace / school/ community travel plans /advisors in areas where other investment is occuring (as part of a package)</t>
  </si>
  <si>
    <t>Network design, management, and optimisation</t>
  </si>
  <si>
    <t>Real time information provision</t>
  </si>
  <si>
    <t>Assumed aspect of service provision</t>
  </si>
  <si>
    <t>Filtered permeability</t>
  </si>
  <si>
    <t>Filtered permeability enables 'short cuts' for active modes providing a time advantage to those on foot or cycling compared to driving.  This can also improve PT uptake (due to trip linking).  Added advantages include creation of low traffic neighbourhoods (removing need for active mode infrastrucuture provision), road maintenance savings (reflecting reduction in through movement), local street speed reduction without engineering, network node reduction improving vehicle/frieght efficiency and safety, reduced delivery cost of seperated infrastructure due to fewer intersection treatments (etc etc).  It is also a more equitable solution to vehicle movement demand compared to pricing mechanisms.  This is a primary lever used to reduce the prevalence of car based traffic in the Netherlands.</t>
  </si>
  <si>
    <t>Sub set of planning</t>
  </si>
  <si>
    <t>Adopt and apply NOF/ONF categorisation as function and LOS for network elements</t>
  </si>
  <si>
    <t xml:space="preserve">Manage streets and set LOS based on NOF e.g. operation and mode management, by time of day </t>
  </si>
  <si>
    <t>Develop approaches and tools to support road space reallocation.</t>
  </si>
  <si>
    <r>
      <t xml:space="preserve">Develop approaches and tools to support road space reallocation. </t>
    </r>
    <r>
      <rPr>
        <sz val="10"/>
        <color rgb="FFFF0000"/>
        <rFont val="Arial"/>
        <family val="2"/>
      </rPr>
      <t>Use NOF to prioritise locations for roadspace reallocation / Low emission or low traffic neighbourhoods.</t>
    </r>
  </si>
  <si>
    <t>Implement area based parking management</t>
  </si>
  <si>
    <t xml:space="preserve">Implement parking management, especially around activity centres, and in higher density areas, to manage on-street parking and enable reallocation of road space. </t>
  </si>
  <si>
    <t>Reallocate road space for PT, micro mobility and/or walking and cycling</t>
  </si>
  <si>
    <t>Reallocate road space for PT, micro mobility and/or W&amp;C</t>
  </si>
  <si>
    <t>Travel reduction</t>
  </si>
  <si>
    <t>Develop and implement school travel programmes</t>
  </si>
  <si>
    <t>Implement school travel programmes</t>
  </si>
  <si>
    <t>Develop and implement area based speed management</t>
  </si>
  <si>
    <t>Develop investment proposals for speed management</t>
  </si>
  <si>
    <t>DD: Amalgamate pland and implement in row below?</t>
  </si>
  <si>
    <r>
      <t xml:space="preserve">Implement speed management  </t>
    </r>
    <r>
      <rPr>
        <sz val="10"/>
        <color rgb="FFFF0000"/>
        <rFont val="Arial"/>
        <family val="2"/>
      </rPr>
      <t>and Invest in street changes around schools to improve safety</t>
    </r>
  </si>
  <si>
    <r>
      <t>Implement NOF level of</t>
    </r>
    <r>
      <rPr>
        <sz val="10"/>
        <color rgb="FF000000"/>
        <rFont val="Arial"/>
        <family val="2"/>
      </rPr>
      <t xml:space="preserve"> service framework for active modes</t>
    </r>
  </si>
  <si>
    <t>Implement accessible streets programme</t>
  </si>
  <si>
    <t>DD in infrastructure?</t>
  </si>
  <si>
    <t>Parking enforcement</t>
  </si>
  <si>
    <t>Implement parking management and enforcement to support changes</t>
  </si>
  <si>
    <t>Additional system maintenance and operations</t>
  </si>
  <si>
    <t>Walking</t>
  </si>
  <si>
    <t>Additional walking and cycling maintenance</t>
  </si>
  <si>
    <t xml:space="preserve">Additional walking and cycling maintenance or priopritise investments which reduce maintenance costs due to less heavy vehicles. </t>
  </si>
  <si>
    <t>HOV lane enforcement</t>
  </si>
  <si>
    <t>Additional maintenance from PT services</t>
  </si>
  <si>
    <t>But these are consequential activities to service</t>
  </si>
  <si>
    <t xml:space="preserve">Additional metro rail maintenance </t>
  </si>
  <si>
    <t>New Access PT services</t>
  </si>
  <si>
    <t>Enhance existing competitive PT services</t>
  </si>
  <si>
    <t>New compettitive PT services</t>
  </si>
  <si>
    <t>On demand PT service</t>
  </si>
  <si>
    <t>Mode and movement priority changes at controlled intersections</t>
  </si>
  <si>
    <t>Implement demand management activities</t>
  </si>
  <si>
    <t xml:space="preserve">Investment in new infrastructure, platforms and services </t>
  </si>
  <si>
    <t>New dedicated walking path</t>
  </si>
  <si>
    <t>New additional linear walking infrastructure</t>
  </si>
  <si>
    <t>Offroad
On road seperated
On road marked</t>
  </si>
  <si>
    <t>Cycling</t>
  </si>
  <si>
    <t>New dedicated cycling path</t>
  </si>
  <si>
    <t>New additional linear cycling infrastructure</t>
  </si>
  <si>
    <t>Micromobility</t>
  </si>
  <si>
    <t>New dedicated micromobility path</t>
  </si>
  <si>
    <t>New additional linear micromobility infrastructure</t>
  </si>
  <si>
    <t>Area based walking safety retrofit infrastructure</t>
  </si>
  <si>
    <t>eg refuhges, platforms ..</t>
  </si>
  <si>
    <t>Low traffic connected neighbourhood infrastructure</t>
  </si>
  <si>
    <t xml:space="preserve">Implement measures to create low-traffic, connected local neighbourhoods, with safe space for walking, cycling, micro-mobility.  Including green infrastructure and urban realm improvements. </t>
  </si>
  <si>
    <t>End of trip secure bike, micro mobility parking facility</t>
  </si>
  <si>
    <t>Implement new micro mobility infrastructure / parking (or create space and safe places for micromobility)</t>
  </si>
  <si>
    <t>New bus stops and shelters</t>
  </si>
  <si>
    <t>Implement new PT infrastructure</t>
  </si>
  <si>
    <t>New HOV lane</t>
  </si>
  <si>
    <t>Offroad
Onroad reallocated road space</t>
  </si>
  <si>
    <t>New Bus lane</t>
  </si>
  <si>
    <t>Bus charging infrastructure</t>
  </si>
  <si>
    <t>Bus EV</t>
  </si>
  <si>
    <t>Implement PT fleet and support activities</t>
  </si>
  <si>
    <t>Implement PT workforce policies</t>
  </si>
  <si>
    <t>New park and ride capacity</t>
  </si>
  <si>
    <t>Park and ride facility</t>
  </si>
  <si>
    <t>Terminals and interchanges</t>
  </si>
  <si>
    <t>DD: Unique, not standard</t>
  </si>
  <si>
    <t>National Ticketing System</t>
  </si>
  <si>
    <t>Implement National Ticketing System</t>
  </si>
  <si>
    <t>Extend rail station platforms</t>
  </si>
  <si>
    <t>Implement metro rail infrastructure</t>
  </si>
  <si>
    <t>Implement intermodal freight connections</t>
  </si>
  <si>
    <t>E-bike subsidy</t>
  </si>
  <si>
    <t>This could cover a subsidy for purchase (similar to EV rebate) or perhaps other strategic approach such as bulk government purchase and sale at cost.  Measure could also include the ability to trial an e-bike prior to purchase (some councils do this overseas with good success).  Many people are unsure whether they would get sufficient use out of a bike costing upwards of $4k so don't purchase due to the upfront investment cost and risk they won't use it...  Trialling can help people work out whether they would use it or not.</t>
  </si>
  <si>
    <t>Social engineering</t>
  </si>
  <si>
    <t>Education helps people to understand, most people understand our current challenges.  Action however remains lacking.  A level of social engineering is needed to turn that knowledge into behaviour change, this also reflects that our biggest challenge to change isn't technical (we know what solutions work) but rather the ability to implement those changes due to public push back.  Social engineering can help shift that...</t>
  </si>
  <si>
    <t>Use generic case above</t>
  </si>
  <si>
    <t>Technical audits focus on road network change activities</t>
  </si>
  <si>
    <t xml:space="preserve">At present signficant investment is undermined by activities that deliver contradictory outcomes - obvious example Transmission Gully will have made it difficult for rail services to provide a time competitive service.  While this isn't the best example for a number of reasons, improved network planning and co-ordination across activity classes would assist in improving alignment of investment. </t>
  </si>
  <si>
    <t>maintenance activity better align with future network need</t>
  </si>
  <si>
    <t>AOs routinely deliver like for like replacement where network changes to align with future need could have been delivered at no to little extra cost.  This could be resolved with improved network planning but might need a change in funding rules too…</t>
  </si>
  <si>
    <t>Value capture from investment increasing the ability to leverage that investment.</t>
  </si>
  <si>
    <t>Infrastructure</t>
  </si>
  <si>
    <t>Low carbon infrastructure</t>
  </si>
  <si>
    <t>Resilient infrastructure</t>
  </si>
  <si>
    <t>resilient to climate events and other natural hazards - develop and deliver ongoing enhancements to assets and corridors through robust and substantial capital works programme (NLTP), integrated with programmes of our partners</t>
  </si>
  <si>
    <t xml:space="preserve">network redundancy </t>
  </si>
  <si>
    <t>alternate routes, alternative modes, alternate destinations/services for climate and other natural hazard resilience perspective</t>
  </si>
  <si>
    <t>Nature based solutions</t>
  </si>
  <si>
    <t>increase resilience, absorb carbon, support biodiversity</t>
  </si>
  <si>
    <t>Resilience information hub (internal - reference resource)</t>
  </si>
  <si>
    <t>On line collation/consolidation of useful natural hazard information, including geospatial format for use in emergency works, business cases, policy and reporting</t>
  </si>
  <si>
    <t>Resilience information hub (external - reference resource)</t>
  </si>
  <si>
    <t>For both general public and transport  partners, to enable better decision-making</t>
  </si>
  <si>
    <t>Targeted maintenance for resilience outcomes</t>
  </si>
  <si>
    <t>First line of defence is the every day contact between natural hazards and our maintenance teams - ensure their activities consider hazard disruption risks</t>
  </si>
  <si>
    <t>Early warning systems and operations for natural hazards</t>
  </si>
  <si>
    <t>Getting cheaper and better  - providing a full network of real time monitoring for both early warning for slow onset hazards, and basis of initial reconnaissance insights post-events</t>
  </si>
  <si>
    <t>Real time remote monitoring of network from natural hazard disruption</t>
  </si>
  <si>
    <t>See above</t>
  </si>
  <si>
    <t>Capability building for emergency management/response</t>
  </si>
  <si>
    <t>Ongoing capability provision in the organisatoin (CIMS) to ensure we can staff emergency response teams</t>
  </si>
  <si>
    <t>Planning</t>
  </si>
  <si>
    <t xml:space="preserve">Network corridor development and operations plans </t>
  </si>
  <si>
    <t>Outline of resilient asset/networks state and future developments to inform business cases and assist emergency works scopes (replacing broken assets)</t>
  </si>
  <si>
    <t>Natural hazard considerations and focus in standards and guidelines reviews/updates</t>
  </si>
  <si>
    <t>Improve how design standards and guidelines deal with natural hazards risk/uncertainty and changing risk profiles</t>
  </si>
  <si>
    <t>Policy and Regulatory</t>
  </si>
  <si>
    <t>Climate Change and Infrastructure policy</t>
  </si>
  <si>
    <t>Introduces requirements regarding consideration of climate hazards and changes to climate in capital projects business cases and designs</t>
  </si>
  <si>
    <t>resource efficiency</t>
  </si>
  <si>
    <t>Improve use of resources e.g. aggregate, asphalt, steel etc. (resource efficiency/reduce waste/ensure security of supply)</t>
  </si>
  <si>
    <t>Economic Tools</t>
  </si>
  <si>
    <t>Light Vehicles: Feebates and Rebates</t>
  </si>
  <si>
    <t>Use of pricing to incentivise increased uptake of low/no emission vehicles</t>
  </si>
  <si>
    <t>3 if targeted</t>
  </si>
  <si>
    <t xml:space="preserve">Electric Bike Subsidy </t>
  </si>
  <si>
    <t xml:space="preserve">Use of pricing to incentivise increased uptake of electric bicycles </t>
  </si>
  <si>
    <t>RUC: Light and Heavy</t>
  </si>
  <si>
    <t>Exemptions to incentivise increased uptake of low/no emission vehicles</t>
  </si>
  <si>
    <t>FED: Light and Heavy</t>
  </si>
  <si>
    <t>To incentivise increased uptake of low/no emission vehicles</t>
  </si>
  <si>
    <t>Vehicle Standards (Light and Heavy</t>
  </si>
  <si>
    <t>Setting vehicle emission standards for imported vehicles to reduce high emitting vehicles over time in the fleet; increase low/no emission vehicles in the fleet</t>
  </si>
  <si>
    <t>3 if deliberately addressing a range of emissions</t>
  </si>
  <si>
    <t>3 if deliberately including safety (Safe and Clean Cars)</t>
  </si>
  <si>
    <t>Inservice emission standards</t>
  </si>
  <si>
    <t>Banning importation of particular high emission vehicles</t>
  </si>
  <si>
    <t>PT bus decarbonisation</t>
  </si>
  <si>
    <t>Using RUB to improve PT bus emissions</t>
  </si>
  <si>
    <t>3 Buses inherently safer than any other mode</t>
  </si>
  <si>
    <t>Charging network - light and heavy</t>
  </si>
  <si>
    <t>Planning work for regional/interregional charging network (Electric; hydrogen; biofuel)</t>
  </si>
  <si>
    <t>exclude</t>
  </si>
  <si>
    <t>charging network - light and heavy</t>
  </si>
  <si>
    <t>Providing charging network</t>
  </si>
  <si>
    <t>Licensing</t>
  </si>
  <si>
    <t>Access to driver licensing</t>
  </si>
  <si>
    <t>Develop rural partnerships to improves access to driver licensing</t>
  </si>
  <si>
    <t>Deliver resilience works and identify alternate routes to ensure freight reliability</t>
  </si>
  <si>
    <t>Improve freight connections</t>
  </si>
  <si>
    <t>Increase freight movements by lower emission modes and to provide greater choice to freight operators</t>
  </si>
  <si>
    <t>Deliver the Rail Network Investment Programme (RNIP)</t>
  </si>
  <si>
    <t>Set out planned network maintenance, management, renewal and improvement work on the national rail network </t>
  </si>
  <si>
    <t>Level of service modal integration</t>
  </si>
  <si>
    <t>Real time freight data</t>
  </si>
  <si>
    <t>Support the delivery of more real time freight data</t>
  </si>
  <si>
    <t>Set the next GPS direction ie. Rail /coastal etc</t>
  </si>
  <si>
    <t>Management</t>
  </si>
  <si>
    <t>Understand levels of service and constraints / interventions ie. Baseline network</t>
  </si>
  <si>
    <t>Maintain the network</t>
  </si>
  <si>
    <t>Reduce costs of managing the transport system to overcome rising overall costs</t>
  </si>
  <si>
    <t>Enable Coastal shipping</t>
  </si>
  <si>
    <t>Multi-modal planning</t>
  </si>
  <si>
    <t>Develop mode neutral solutions</t>
  </si>
  <si>
    <t>Implement freight hubs</t>
  </si>
  <si>
    <t>New interventions</t>
  </si>
  <si>
    <t>max outcome score</t>
  </si>
  <si>
    <t>min</t>
  </si>
  <si>
    <t>max</t>
  </si>
  <si>
    <t>Area</t>
  </si>
  <si>
    <t>Implementation / Impact time</t>
  </si>
  <si>
    <t>Implement / impact time (years)</t>
  </si>
  <si>
    <t>threshold criteria</t>
  </si>
  <si>
    <t>Tier 1</t>
  </si>
  <si>
    <t>Tier 2</t>
  </si>
  <si>
    <t>Rural /  Interregional</t>
  </si>
  <si>
    <t>National</t>
  </si>
  <si>
    <t>Values</t>
  </si>
  <si>
    <t>0 to 10</t>
  </si>
  <si>
    <t>10 to 20</t>
  </si>
  <si>
    <t>20+</t>
  </si>
  <si>
    <t>Environment</t>
  </si>
  <si>
    <t>Health</t>
  </si>
  <si>
    <t>Safety</t>
  </si>
  <si>
    <t>Resilence</t>
  </si>
  <si>
    <t>Grouping</t>
  </si>
  <si>
    <t>Min.</t>
  </si>
  <si>
    <t>Max.</t>
  </si>
  <si>
    <t>Cycle networks</t>
  </si>
  <si>
    <t>Deliver new or upgraded infrastructure and services</t>
  </si>
  <si>
    <t>Cycle infrastructure maintenance</t>
  </si>
  <si>
    <t>Maintain and optimise existing networks and services</t>
  </si>
  <si>
    <t>Freight routes &amp; bans</t>
  </si>
  <si>
    <t>Intermodal freight interchanges</t>
  </si>
  <si>
    <t>Road freight fleet management systems</t>
  </si>
  <si>
    <t>Coastal freight services</t>
  </si>
  <si>
    <t>Rail freight services</t>
  </si>
  <si>
    <t>Gateway ports</t>
  </si>
  <si>
    <t>Inland ports</t>
  </si>
  <si>
    <t>Rail sidings</t>
  </si>
  <si>
    <t>Distribution hubs</t>
  </si>
  <si>
    <t>Freight consolidation hubs</t>
  </si>
  <si>
    <t>Freight villages</t>
  </si>
  <si>
    <t>Promoting low carbon vehicles</t>
  </si>
  <si>
    <t>Education and awareness</t>
  </si>
  <si>
    <t>Variable message signs</t>
  </si>
  <si>
    <t>Conventional signage</t>
  </si>
  <si>
    <t>Road maintenance</t>
  </si>
  <si>
    <t>New and improved roads</t>
  </si>
  <si>
    <t>Low emission zones</t>
  </si>
  <si>
    <t>Parking controls</t>
  </si>
  <si>
    <t>Resource efficiency</t>
  </si>
  <si>
    <t>Vehicle access restrictions</t>
  </si>
  <si>
    <t>Traffic management</t>
  </si>
  <si>
    <t>10/15/20/x minute city</t>
  </si>
  <si>
    <t>Spatial and place-based planning</t>
  </si>
  <si>
    <t>Transit Orientated Development</t>
  </si>
  <si>
    <t>Optimisation</t>
  </si>
  <si>
    <t>High occupancy vehicle lanes</t>
  </si>
  <si>
    <t>Intelligent transport systems</t>
  </si>
  <si>
    <t>Traffic calming</t>
  </si>
  <si>
    <t>Road space re-allocation</t>
  </si>
  <si>
    <t>Parking standards</t>
  </si>
  <si>
    <t>Regulation (licensing and standards)</t>
  </si>
  <si>
    <t>Pricing</t>
  </si>
  <si>
    <t>Fuel taxes</t>
  </si>
  <si>
    <t>Regulation (pricing and incentives)</t>
  </si>
  <si>
    <t>Integrated ticketing</t>
  </si>
  <si>
    <t>Parking charges</t>
  </si>
  <si>
    <t>Road user charges</t>
  </si>
  <si>
    <t>Vehicle taxes</t>
  </si>
  <si>
    <t>Fare reductions</t>
  </si>
  <si>
    <t>Road pricing</t>
  </si>
  <si>
    <t>Developer contributions</t>
  </si>
  <si>
    <t>Land value uplift</t>
  </si>
  <si>
    <t>Public transport</t>
  </si>
  <si>
    <t>Barrier-free mobility</t>
  </si>
  <si>
    <t>Bus rapid transit</t>
  </si>
  <si>
    <t>Bus services</t>
  </si>
  <si>
    <t>Demand responsive transport</t>
  </si>
  <si>
    <t>New rail services</t>
  </si>
  <si>
    <t>New rail stations and lines</t>
  </si>
  <si>
    <t>Park &amp; ride</t>
  </si>
  <si>
    <t>Rail maintenance</t>
  </si>
  <si>
    <t>Real time passenger information</t>
  </si>
  <si>
    <t>Terminals &amp; interchanges</t>
  </si>
  <si>
    <t>Trip planning systems</t>
  </si>
  <si>
    <t>Rail services</t>
  </si>
  <si>
    <t>Bus priority</t>
  </si>
  <si>
    <t>Bus fleet management</t>
  </si>
  <si>
    <t>Timetable &amp; service information</t>
  </si>
  <si>
    <t>EV bus</t>
  </si>
  <si>
    <t>Light rail</t>
  </si>
  <si>
    <t>Safe System</t>
  </si>
  <si>
    <t>Personalised journey planning</t>
  </si>
  <si>
    <t>Promotional activities</t>
  </si>
  <si>
    <t>School travel plans</t>
  </si>
  <si>
    <t>Working from home</t>
  </si>
  <si>
    <t>Workplace travel plans</t>
  </si>
  <si>
    <t>Study from home</t>
  </si>
  <si>
    <t>In-vehicle guidance systems</t>
  </si>
  <si>
    <t>Vehicle standards</t>
  </si>
  <si>
    <t>Walking infrastructure maintenance</t>
  </si>
  <si>
    <t>Pedestrian networks</t>
  </si>
  <si>
    <t>MAAS</t>
  </si>
  <si>
    <t>Micromobility networks</t>
  </si>
  <si>
    <t>Car sharing</t>
  </si>
  <si>
    <t>Shared micromobility</t>
  </si>
  <si>
    <t>Ride sharing</t>
  </si>
  <si>
    <t>Travel retiming</t>
  </si>
  <si>
    <t>Flexible working hours</t>
  </si>
  <si>
    <t>Vehicle use</t>
  </si>
  <si>
    <t>Licensing exit and entry</t>
  </si>
  <si>
    <t>Licensing conditions</t>
  </si>
  <si>
    <t>Licensing standards</t>
  </si>
  <si>
    <t>Warnings, enfringements and fines</t>
  </si>
  <si>
    <t>Improvement notices</t>
  </si>
  <si>
    <t>Rural (incl. interregional)</t>
  </si>
  <si>
    <t>Source</t>
  </si>
  <si>
    <t>Levers</t>
  </si>
  <si>
    <t>Notes</t>
  </si>
  <si>
    <t>Activity Grouping</t>
  </si>
  <si>
    <t>Including demand management behaviour change</t>
  </si>
  <si>
    <t>Micro mobility</t>
  </si>
  <si>
    <t>Including renew to new function</t>
  </si>
  <si>
    <t>Intervention definition</t>
  </si>
  <si>
    <t>Activities that directly influence land transport users or people affected by the land transport system</t>
  </si>
  <si>
    <t>Intervention principles</t>
  </si>
  <si>
    <t>Pre-business case?</t>
  </si>
  <si>
    <t>Outcome neutral?</t>
  </si>
  <si>
    <t>Mode neutral?</t>
  </si>
  <si>
    <t>(All)</t>
  </si>
  <si>
    <t>Minimum</t>
  </si>
  <si>
    <t>Maximum</t>
  </si>
  <si>
    <t>City centre</t>
  </si>
  <si>
    <t>Dense inner suburb</t>
  </si>
  <si>
    <t>Medium density outer suburb</t>
  </si>
  <si>
    <t>Less dense outer suburb</t>
  </si>
  <si>
    <t>District centre</t>
  </si>
  <si>
    <t>Corridor</t>
  </si>
  <si>
    <t>Small town</t>
  </si>
  <si>
    <t>Tourist town</t>
  </si>
  <si>
    <t>Regional</t>
  </si>
  <si>
    <t>match</t>
  </si>
  <si>
    <t>BAU/New</t>
  </si>
  <si>
    <t>Implementation</t>
  </si>
  <si>
    <t>Barriers</t>
  </si>
  <si>
    <t>Legal</t>
  </si>
  <si>
    <t>Finance</t>
  </si>
  <si>
    <t>Governance</t>
  </si>
  <si>
    <t>Political acceptability</t>
  </si>
  <si>
    <t>Public and stakeholder acceptability</t>
  </si>
  <si>
    <t>Technical feasibility</t>
  </si>
  <si>
    <t>matches</t>
  </si>
  <si>
    <t>New</t>
  </si>
  <si>
    <t>shortlisting</t>
  </si>
  <si>
    <t>BAU</t>
  </si>
  <si>
    <t>Short</t>
  </si>
  <si>
    <t>Maintaining a network of safe and direct cycle routes</t>
  </si>
  <si>
    <t>http://www.konsult.leeds.ac.uk/pg/23/</t>
  </si>
  <si>
    <t>Count of Description</t>
  </si>
  <si>
    <t>Short to Medium</t>
  </si>
  <si>
    <t>Provision of a network of safe and direct cycle routes</t>
  </si>
  <si>
    <t>Total</t>
  </si>
  <si>
    <t>Mandatory routes for heavy goods vehicles and restricting heavy goods vehicle access to routes</t>
  </si>
  <si>
    <t>http://www.konsult.leeds.ac.uk/pg/38/</t>
  </si>
  <si>
    <t>Conventional signs and markings</t>
  </si>
  <si>
    <t>http://www.konsult.leeds.ac.uk/pg/32/</t>
  </si>
  <si>
    <t>Providing real-time road information to drivers</t>
  </si>
  <si>
    <t>http://www.konsult.leeds.ac.uk/pg/37/</t>
  </si>
  <si>
    <t>Maintaining the existing road network level of service</t>
  </si>
  <si>
    <t>http://www.konsult.leeds.ac.uk/pg/52/</t>
  </si>
  <si>
    <t>Medium</t>
  </si>
  <si>
    <t>Banning polluting vehicles from a defined area</t>
  </si>
  <si>
    <t>http://www.konsult.leeds.ac.uk/pg/63/</t>
  </si>
  <si>
    <t>Restricting parking supply by time of day, duration, and/or number</t>
  </si>
  <si>
    <t>http://www.konsult.leeds.ac.uk/pg/15/</t>
  </si>
  <si>
    <t>Improve resource use in transport operation, maintenance and construction</t>
  </si>
  <si>
    <t>Permanent or temporal limits on vehicle access to a given area</t>
  </si>
  <si>
    <t>http://www.konsult.leeds.ac.uk/pg/12/</t>
  </si>
  <si>
    <t>Physical measures influencing traffic movement on existing networks</t>
  </si>
  <si>
    <t>http://www.konsult.leeds.ac.uk/pg/51/</t>
  </si>
  <si>
    <t>Locally adapted and resource-efficient nature and natural features</t>
  </si>
  <si>
    <t>Dedicated lanes for motorised shared transport</t>
  </si>
  <si>
    <t>http://www.konsult.leeds.ac.uk/pg/41/</t>
  </si>
  <si>
    <t>Communications technology for real time management of networks</t>
  </si>
  <si>
    <t>http://www.konsult.leeds.ac.uk/pg/24/</t>
  </si>
  <si>
    <t>Reduce vehicle traffic speeds and volumes in built up areas</t>
  </si>
  <si>
    <t>http://www.konsult.leeds.ac.uk/pg/13/</t>
  </si>
  <si>
    <t>Conversion of road capacity to shared and active modes</t>
  </si>
  <si>
    <t>Visual, tactile and audio systems to assist impaired transport users</t>
  </si>
  <si>
    <t>http://www.konsult.leeds.ac.uk/pg/72/</t>
  </si>
  <si>
    <t>Scheduled public transit services</t>
  </si>
  <si>
    <t>http://www.konsult.leeds.ac.uk/pg/42/</t>
  </si>
  <si>
    <t>Maintain existing rail network levels of service</t>
  </si>
  <si>
    <t>http://www.konsult.leeds.ac.uk/pg/04/</t>
  </si>
  <si>
    <t>Real time public transport information to users</t>
  </si>
  <si>
    <t>http://www.konsult.leeds.ac.uk/pg/47/</t>
  </si>
  <si>
    <t>Multi-modal on-demand travel planning platforms</t>
  </si>
  <si>
    <t>http://www.konsult.leeds.ac.uk/pg/68/</t>
  </si>
  <si>
    <t>Reduce journey times and improve reliability of bus services</t>
  </si>
  <si>
    <t>Real time management of bus services</t>
  </si>
  <si>
    <t>http://www.konsult.leeds.ac.uk/pg/34/</t>
  </si>
  <si>
    <t>Tradditional timetable and service information</t>
  </si>
  <si>
    <t>http://www.konsult.leeds.ac.uk/pg/67/</t>
  </si>
  <si>
    <t>In-vehicle navigation and route guidance systems</t>
  </si>
  <si>
    <t>http://www.konsult.leeds.ac.uk/pg/66/</t>
  </si>
  <si>
    <t>Maintain existing pedestrian network levels of service</t>
  </si>
  <si>
    <t>http://www.konsult.leeds.ac.uk/pg/49/</t>
  </si>
  <si>
    <t>Financial incentives and supporting infrastructure</t>
  </si>
  <si>
    <t>http://www.konsult.leeds.ac.uk/pg/58/</t>
  </si>
  <si>
    <t>Travel behavior change for individuals/households</t>
  </si>
  <si>
    <t>http://www.konsult.leeds.ac.uk/pg/06/</t>
  </si>
  <si>
    <t>Mass product marketing and service promotion</t>
  </si>
  <si>
    <t>http://www.konsult.leeds.ac.uk/pg/55/</t>
  </si>
  <si>
    <t>School based travel behaviour change</t>
  </si>
  <si>
    <t>http://www.konsult.leeds.ac.uk/pg/56/</t>
  </si>
  <si>
    <t>Remote working</t>
  </si>
  <si>
    <t>http://www.konsult.leeds.ac.uk/pg/21/</t>
  </si>
  <si>
    <t>Workplace based travel behaviour change</t>
  </si>
  <si>
    <t>http://www.konsult.leeds.ac.uk/pg/07/</t>
  </si>
  <si>
    <t>Remote learning</t>
  </si>
  <si>
    <t>Workplace flexible start, finish and hours</t>
  </si>
  <si>
    <t>http://www.konsult.leeds.ac.uk/pg/08/</t>
  </si>
  <si>
    <t>Fuel purchase volumetric levy</t>
  </si>
  <si>
    <t>http://www.konsult.leeds.ac.uk/pg/22/</t>
  </si>
  <si>
    <t>Distance based travel levies</t>
  </si>
  <si>
    <t>http://www.konsult.leeds.ac.uk/pg/01/</t>
  </si>
  <si>
    <t>Single ticket journey transfer between public transport</t>
  </si>
  <si>
    <t>http://www.konsult.leeds.ac.uk/pg/70/</t>
  </si>
  <si>
    <t>Levies for parking use</t>
  </si>
  <si>
    <t>Medium to Long</t>
  </si>
  <si>
    <t>Time and distance based charges</t>
  </si>
  <si>
    <t>Registration levies</t>
  </si>
  <si>
    <t>http://www.konsult.leeds.ac.uk/pg/27/</t>
  </si>
  <si>
    <t>Public transport fare reductions</t>
  </si>
  <si>
    <t>http://www.konsult.leeds.ac.uk/pg/31/</t>
  </si>
  <si>
    <t>Modal freight transfer facilities</t>
  </si>
  <si>
    <t>http://www.konsult.leeds.ac.uk/pg/60/</t>
  </si>
  <si>
    <t>Real time or static freight operations data</t>
  </si>
  <si>
    <t>http://www.konsult.leeds.ac.uk/pg/43/</t>
  </si>
  <si>
    <t>Scheduled freight services</t>
  </si>
  <si>
    <t>Customs clearance ports</t>
  </si>
  <si>
    <t>Networked freight hub</t>
  </si>
  <si>
    <t>Rail loading stop</t>
  </si>
  <si>
    <t>Delivery focused warehousing</t>
  </si>
  <si>
    <t>Collection focused warehousing</t>
  </si>
  <si>
    <t>Additonal road capacity</t>
  </si>
  <si>
    <t>http://www.konsult.leeds.ac.uk/pg/54/</t>
  </si>
  <si>
    <t>Dedicated network for high frequency and rapid bus services</t>
  </si>
  <si>
    <t>http://www.konsult.leeds.ac.uk/pg/11/</t>
  </si>
  <si>
    <t>On call shared transport</t>
  </si>
  <si>
    <t>http://www.konsult.leeds.ac.uk/pg/48/</t>
  </si>
  <si>
    <t>New rail services on existing lines</t>
  </si>
  <si>
    <t>Car parks at public transport hubs</t>
  </si>
  <si>
    <t>http://www.konsult.leeds.ac.uk/pg/35/</t>
  </si>
  <si>
    <t>Station node at the intersection of mulitple public transport services</t>
  </si>
  <si>
    <t>Long</t>
  </si>
  <si>
    <t>Fixed line mass public transport</t>
  </si>
  <si>
    <t>http://www.konsult.leeds.ac.uk/pg/02/</t>
  </si>
  <si>
    <t>Safe system approach</t>
  </si>
  <si>
    <t>http://www.konsult.leeds.ac.uk/pg/18/</t>
  </si>
  <si>
    <t>Dedicated walking networks</t>
  </si>
  <si>
    <t>Networks for small, low powered, low speed transport devices</t>
  </si>
  <si>
    <t>On demand short term car hire</t>
  </si>
  <si>
    <t>http://www.konsult.leeds.ac.uk/pg/05/</t>
  </si>
  <si>
    <t>Organised car pooling</t>
  </si>
  <si>
    <t>http://www.konsult.leeds.ac.uk/pg/03/</t>
  </si>
  <si>
    <t>On demand short term micromobility hire</t>
  </si>
  <si>
    <t>http://www.konsult.leeds.ac.uk/pg/59/</t>
  </si>
  <si>
    <t>Area based parking restrictions</t>
  </si>
  <si>
    <t>http://www.konsult.leeds.ac.uk/pg/09/</t>
  </si>
  <si>
    <t>Penalties as a deterent</t>
  </si>
  <si>
    <t>Notification of potential penalties</t>
  </si>
  <si>
    <t>Permitting and revoking access to the transport network</t>
  </si>
  <si>
    <t>Restrictions on transport network access</t>
  </si>
  <si>
    <t>Norms for transport network use</t>
  </si>
  <si>
    <t>Infrastructure levy applied to new developments</t>
  </si>
  <si>
    <t>http://www.konsult.leeds.ac.uk/pg/53/</t>
  </si>
  <si>
    <t>Capturing land value gains from transport improvements</t>
  </si>
  <si>
    <t>Spatially integrated land use and transport networks</t>
  </si>
  <si>
    <t>http://www.konsult.leeds.ac.uk/pg/10/</t>
  </si>
  <si>
    <t>Land use development oriented to public transport</t>
  </si>
  <si>
    <t>http://www.konsult.leeds.ac.uk/pg/26/</t>
  </si>
  <si>
    <t>(blank)</t>
  </si>
  <si>
    <t>r</t>
  </si>
  <si>
    <t>change type</t>
  </si>
  <si>
    <t>The above outcome categories are policy outcomes</t>
  </si>
  <si>
    <t xml:space="preserve">The intervention function is "changes to " these are called benefit clusters </t>
  </si>
  <si>
    <t>specific instruments? The specific things that were done in a particular case</t>
  </si>
  <si>
    <t>Name</t>
  </si>
  <si>
    <t>Function</t>
  </si>
  <si>
    <t>Urban Street Family</t>
  </si>
  <si>
    <t>City Hubs</t>
  </si>
  <si>
    <t>City hubs are dense and vibrant places as they are the central point of a city where people spend time working, shopping, meeting other people, visiting entertainment venues and businesses. They support very high levels of through movement of people, particularly travelling by public transport &amp; walking/cycling. </t>
  </si>
  <si>
    <t>Access to adjacent land-use for all modes but priority given to pedestrians and those using public transport </t>
  </si>
  <si>
    <t>High quality places where people want to visit, spend time, meet and gather </t>
  </si>
  <si>
    <t>Accommodates very high levels of through movement of people, particularly travelling by public transport &amp; walking/cycling </t>
  </si>
  <si>
    <t>Focal point – centre of public and social life of city, both day and night </t>
  </si>
  <si>
    <t>Main Streets</t>
  </si>
  <si>
    <t>Main streets generate high levels of on-street pedestrian activity by people working, visiting shops, businesses and entertainment venues.  They aim to support businesses and public life while making sure there are excellent connections with the wider transport network. Main Streets need to balance the interaction between the movement of people and goods and on-street activity. They accommodate medium to high levels of people walking, cycling, using public transport, or driving through the area.</t>
  </si>
  <si>
    <r>
      <t>·</t>
    </r>
    <r>
      <rPr>
        <sz val="7"/>
        <color rgb="FF000000"/>
        <rFont val="Times New Roman"/>
        <family val="1"/>
      </rPr>
      <t xml:space="preserve">       </t>
    </r>
    <r>
      <rPr>
        <sz val="11"/>
        <color rgb="FF000000"/>
        <rFont val="Calibri"/>
        <family val="2"/>
      </rPr>
      <t>Access to adjacent land-use for all modes but particularly pedestrians </t>
    </r>
  </si>
  <si>
    <r>
      <t>·</t>
    </r>
    <r>
      <rPr>
        <sz val="7"/>
        <color rgb="FF000000"/>
        <rFont val="Times New Roman"/>
        <family val="1"/>
      </rPr>
      <t xml:space="preserve">       </t>
    </r>
    <r>
      <rPr>
        <sz val="11"/>
        <color rgb="FF000000"/>
        <rFont val="Calibri"/>
        <family val="2"/>
      </rPr>
      <t>Attractive environment that encourages people to spend time in location </t>
    </r>
  </si>
  <si>
    <r>
      <t>·</t>
    </r>
    <r>
      <rPr>
        <sz val="7"/>
        <color rgb="FF000000"/>
        <rFont val="Times New Roman"/>
        <family val="1"/>
      </rPr>
      <t xml:space="preserve">       </t>
    </r>
    <r>
      <rPr>
        <sz val="11"/>
        <color rgb="FF000000"/>
        <rFont val="Calibri"/>
        <family val="2"/>
      </rPr>
      <t>Accommodates high/medium levels of through movement for all modes</t>
    </r>
  </si>
  <si>
    <t>Activity Streets</t>
  </si>
  <si>
    <r>
      <t>Activity Streets</t>
    </r>
    <r>
      <rPr>
        <b/>
        <sz val="11"/>
        <color rgb="FF000000"/>
        <rFont val="Calibri"/>
        <family val="2"/>
      </rPr>
      <t> </t>
    </r>
    <r>
      <rPr>
        <sz val="11"/>
        <color rgb="FF000000"/>
        <rFont val="Calibri"/>
        <family val="2"/>
      </rPr>
      <t>provide access to shops, entertainment venues, community facilities and commercial, trades and industrial businesses for all people, whether walking, cycling, using public transport, or driving. Activity Streets are where people spend a significant amount of time, working,​ shopping, eating, residing, and undertaking recreation. They support medium to high levels of people walking, cycling, using public transport, or driving through the area.</t>
    </r>
  </si>
  <si>
    <t>Access to adjacent land-use for all modes  </t>
  </si>
  <si>
    <t>Accommodates medium to high levels of through movement for all modes</t>
  </si>
  <si>
    <t>Civic Spaces</t>
  </si>
  <si>
    <r>
      <t>Civic Spaces</t>
    </r>
    <r>
      <rPr>
        <b/>
        <sz val="11"/>
        <color rgb="FF000000"/>
        <rFont val="Calibri"/>
        <family val="2"/>
      </rPr>
      <t> </t>
    </r>
    <r>
      <rPr>
        <sz val="11"/>
        <color rgb="FF000000"/>
        <rFont val="Calibri"/>
        <family val="2"/>
      </rPr>
      <t>are roads or streets that people are encouraged to spend time in and where people on foot can relax and move freely. There is usually street furniture and other amenities to encourage and support people to linger and spend time in these spaces.  There are very high numbers of pedestrians moving around and through the space while there is little or no through movement for motor vehicles.</t>
    </r>
  </si>
  <si>
    <r>
      <t>·</t>
    </r>
    <r>
      <rPr>
        <sz val="7"/>
        <color rgb="FF000000"/>
        <rFont val="Times New Roman"/>
        <family val="1"/>
      </rPr>
      <t xml:space="preserve">       </t>
    </r>
    <r>
      <rPr>
        <sz val="11"/>
        <color rgb="FF000000"/>
        <rFont val="Calibri"/>
        <family val="2"/>
      </rPr>
      <t>Access to adjacent land-use primarily for pedestrians </t>
    </r>
  </si>
  <si>
    <r>
      <t>·</t>
    </r>
    <r>
      <rPr>
        <sz val="7"/>
        <color rgb="FF000000"/>
        <rFont val="Times New Roman"/>
        <family val="1"/>
      </rPr>
      <t xml:space="preserve">       </t>
    </r>
    <r>
      <rPr>
        <sz val="11"/>
        <color rgb="FF000000"/>
        <rFont val="Calibri"/>
        <family val="2"/>
      </rPr>
      <t>High quality places where people want to visit, spend time, meet and gather</t>
    </r>
  </si>
  <si>
    <t>Local Streets</t>
  </si>
  <si>
    <t>Local Streets primarily provide quiet and safe residential access for all ages and abilities. They are part of the fabric of our neighbourhoods and facilitate local community access. Local Streets are the most common and most diverse streets in urban areas. There are low levels of on-street activity and movement by people walking, cycling, and driving.</t>
  </si>
  <si>
    <t>People’s homes </t>
  </si>
  <si>
    <t>Schools and community facilities (e.g. churches)  </t>
  </si>
  <si>
    <t>Low intensity commercial/ industrial businesses in mixed use zone</t>
  </si>
  <si>
    <t>Urban Connectors</t>
  </si>
  <si>
    <t>Urban connectors make it safe, reliable, and efficient for people and goods to move between different parts of urban areas. There are high levels of motor vehicle traffic, including freight. They often support public transport and provide major routes for people cycling. There are low levels of pedestrian activity associated with people moving along the road.</t>
  </si>
  <si>
    <t>Provides safe, reliable and efficient movement of people and goods between different parts of urban areas</t>
  </si>
  <si>
    <t>Transit Corridors</t>
  </si>
  <si>
    <t>Transit corridors make it fast and efficient for people and goods to move within urban areas. They are mass transit corridors for private motor vehicles, freight and public transport and include motorways and urban expressways.  They are usually separated from surrounding land use so there are no people walking or cycling on these roads. Transit corridors also include heavy rail networks and bus ways.</t>
  </si>
  <si>
    <t>Motorways/expressways provide fast and efficient movement of people and goods within urban areas</t>
  </si>
  <si>
    <t>Rural Street Family</t>
  </si>
  <si>
    <t>Interregional Connectors</t>
  </si>
  <si>
    <t>These are national State Highways that make it safe, reliable, and efficient to move people and goods between and within regions.  These roads run through farmland and natural areas so there are low levels of roadside activity. These roads carry significant levels of motor vehicle traffic, including freight. There are people cycling on the routes that connect to the NZ Cycle Trail. </t>
  </si>
  <si>
    <t>Safe, reliable and efficient long-distance movement of people and goods between and within regions</t>
  </si>
  <si>
    <t>Rural Connectors</t>
  </si>
  <si>
    <t>Rural Connectors make it easy for people and goods to move between different parts of rural areas, and link Rural Roads with Interregional Connectors. They support an increased level of traffic moving through the area, while also providing access from the land they pass through.  Land around rural connectors is usually farmland and these roads may also run through national parks or other natural areas. There are low levels of roadside activity related to the way surrounding land is used.</t>
  </si>
  <si>
    <t>Movement of people and goods between different parts of rural areas </t>
  </si>
  <si>
    <t>Linking rural roads with State Highway network </t>
  </si>
  <si>
    <t>Access to adjacent land use</t>
  </si>
  <si>
    <t>Rural Roads</t>
  </si>
  <si>
    <t>Rural Roads provide access to rural land. They are the most common and diverse roads in rural areas. There is low levels of traffic and roadside activity from local people going about their daily lives.  Some Rural Roads are important for freight, collecting dairy and forestry and other primary produce from their source, while others, where volumes of vehicle traffic are very low, can provide safe and pleasant recreational and tourism routes.</t>
  </si>
  <si>
    <t>Access to rural land</t>
  </si>
  <si>
    <t>Peri-Urban Roads</t>
  </si>
  <si>
    <t>Peri-urban roads provide access to residential property in rural settlements, lifestyle blocks, sub-divisions and on the edge of urban areas where the main surrounding land-use is residential, but at a lower level than that found in urban residential locations. There are low levels of local street activity with residents going about their daily lives. Levels of motor vehicle traffic and freight will range from very high to low, depending on whether the peri-urban road is connecting to an interregional connector or rural road.</t>
  </si>
  <si>
    <t>Access to residential property where the predominant adjacent land-use is residential, but at a lower density than that found in urban residential locations </t>
  </si>
  <si>
    <t>Stopping Places</t>
  </si>
  <si>
    <t>Stopping Places are rural destinations that increase activity on the roadside and directly uses the road for access.  There are more people walking, cycling, and driving in these locations, including people often crossing the road.</t>
  </si>
  <si>
    <t>Identifies a rural destination that increases activity on the roadside and directly uses the road for access.  Often an intervention is required to mitigate safety issues caused by the increased activity on higher movement corridors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</si>
</sst>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0"/>
      <color theme="1"/>
      <name val="Lucida Sans"/>
      <family val="2"/>
    </font>
    <font>
      <sz val="12"/>
      <color theme="1"/>
      <name val="Lucida Sans"/>
      <family val="2"/>
    </font>
    <font>
      <sz val="10"/>
      <color rgb="FF000000"/>
      <name val="Arial"/>
      <family val="2"/>
    </font>
    <font>
      <sz val="10"/>
      <name val="Arial"/>
      <family val="2"/>
    </font>
    <font>
      <sz val="10"/>
      <color rgb="FFFF0000"/>
      <name val="Arial"/>
      <family val="2"/>
    </font>
    <font>
      <b/>
      <sz val="12"/>
      <color theme="1"/>
      <name val="Lucida Sans"/>
      <family val="2"/>
    </font>
    <font>
      <sz val="10"/>
      <color theme="1"/>
      <name val="Arial"/>
      <family val="2"/>
    </font>
    <font>
      <b/>
      <sz val="12"/>
      <color rgb="FFFFFFFF"/>
      <name val="Arial"/>
      <family val="2"/>
    </font>
    <font>
      <sz val="12"/>
      <color rgb="FF000000"/>
      <name val="Arial"/>
      <family val="2"/>
    </font>
    <font>
      <u/>
      <sz val="11"/>
      <color theme="10"/>
      <name val="Calibri"/>
      <family val="2"/>
      <scheme val="minor"/>
    </font>
    <font>
      <b/>
      <u/>
      <sz val="12"/>
      <color theme="5"/>
      <name val="Arial"/>
      <family val="2"/>
    </font>
    <font>
      <b/>
      <u/>
      <sz val="12"/>
      <color rgb="FFFF0000"/>
      <name val="Arial"/>
      <family val="2"/>
    </font>
    <font>
      <b/>
      <u/>
      <sz val="12"/>
      <color theme="1"/>
      <name val="Arial"/>
      <family val="2"/>
    </font>
    <font>
      <b/>
      <u/>
      <sz val="12"/>
      <color rgb="FF008B97"/>
      <name val="Arial"/>
      <family val="2"/>
    </font>
    <font>
      <b/>
      <sz val="12"/>
      <color rgb="FF008B97"/>
      <name val="Lucida Sans"/>
      <family val="2"/>
    </font>
    <font>
      <b/>
      <sz val="12"/>
      <color theme="5"/>
      <name val="Lucida Sans"/>
      <family val="2"/>
    </font>
    <font>
      <b/>
      <sz val="12"/>
      <color rgb="FFC00000"/>
      <name val="Lucida Sans"/>
      <family val="2"/>
    </font>
    <font>
      <b/>
      <u/>
      <sz val="12"/>
      <color rgb="FFC00000"/>
      <name val="Lucida Sans"/>
      <family val="2"/>
    </font>
    <font>
      <u/>
      <sz val="12"/>
      <name val="Lucida Sans"/>
      <family val="2"/>
    </font>
    <font>
      <b/>
      <u/>
      <sz val="12"/>
      <name val="Lucida Sans"/>
      <family val="2"/>
    </font>
    <font>
      <u/>
      <sz val="12"/>
      <color rgb="FF008B97"/>
      <name val="Lucida Sans"/>
      <family val="2"/>
    </font>
    <font>
      <b/>
      <u/>
      <sz val="12"/>
      <color rgb="FF008B97"/>
      <name val="Lucida Sans"/>
      <family val="2"/>
    </font>
    <font>
      <u/>
      <sz val="12"/>
      <color theme="5"/>
      <name val="Lucida Sans"/>
      <family val="2"/>
    </font>
    <font>
      <b/>
      <u/>
      <sz val="12"/>
      <color theme="5"/>
      <name val="Lucida Sans"/>
      <family val="2"/>
    </font>
    <font>
      <sz val="11"/>
      <color rgb="FF000000"/>
      <name val="Calibri"/>
      <family val="2"/>
    </font>
    <font>
      <sz val="10"/>
      <color rgb="FF000000"/>
      <name val="Symbol"/>
      <family val="1"/>
      <charset val="2"/>
    </font>
    <font>
      <sz val="7"/>
      <color rgb="FF000000"/>
      <name val="Times New Roman"/>
      <family val="1"/>
    </font>
    <font>
      <b/>
      <sz val="11"/>
      <color rgb="FF000000"/>
      <name val="Calibri"/>
      <family val="2"/>
    </font>
    <font>
      <sz val="9"/>
      <color theme="1"/>
      <name val="Lucida Sans"/>
      <family val="2"/>
    </font>
    <font>
      <b/>
      <sz val="10"/>
      <color theme="1"/>
      <name val="Arial"/>
      <family val="2"/>
    </font>
    <font>
      <sz val="10"/>
      <color rgb="FF242424"/>
      <name val="Arial"/>
      <family val="2"/>
    </font>
    <font>
      <i/>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sz val="9"/>
      <color rgb="FFFFFFFF"/>
      <name val="Arial"/>
      <family val="2"/>
    </font>
    <font>
      <sz val="9"/>
      <color rgb="FF000000"/>
      <name val="Arial"/>
      <family val="2"/>
    </font>
    <font>
      <sz val="9"/>
      <color rgb="FF000000"/>
      <name val="Arial"/>
      <family val="2"/>
      <charset val="1"/>
    </font>
  </fonts>
  <fills count="23">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DDEBF7"/>
        <bgColor rgb="FF000000"/>
      </patternFill>
    </fill>
    <fill>
      <patternFill patternType="solid">
        <fgColor rgb="FFFCE4D6"/>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5" tint="0.59999389629810485"/>
        <bgColor indexed="64"/>
      </patternFill>
    </fill>
    <fill>
      <patternFill patternType="solid">
        <fgColor rgb="FF000000"/>
        <bgColor indexed="64"/>
      </patternFill>
    </fill>
    <fill>
      <patternFill patternType="solid">
        <fgColor rgb="FFF8E0FC"/>
        <bgColor rgb="FF000000"/>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CC"/>
      </patternFill>
    </fill>
    <fill>
      <patternFill patternType="solid">
        <fgColor theme="5"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rgb="FF19456B"/>
        <bgColor indexed="64"/>
      </patternFill>
    </fill>
    <fill>
      <patternFill patternType="solid">
        <fgColor rgb="FFFFFFFF"/>
        <bgColor indexed="64"/>
      </patternFill>
    </fill>
    <fill>
      <patternFill patternType="solid">
        <fgColor rgb="FFCDE4F4"/>
        <bgColor indexed="64"/>
      </patternFill>
    </fill>
  </fills>
  <borders count="30">
    <border>
      <left/>
      <right/>
      <top/>
      <bottom/>
      <diagonal/>
    </border>
    <border>
      <left/>
      <right/>
      <top/>
      <bottom style="thin">
        <color rgb="FFD9D9D9"/>
      </bottom>
      <diagonal/>
    </border>
    <border>
      <left/>
      <right/>
      <top style="thin">
        <color rgb="FFD9D9D9"/>
      </top>
      <bottom style="thin">
        <color rgb="FFD9D9D9"/>
      </bottom>
      <diagonal/>
    </border>
    <border>
      <left/>
      <right/>
      <top/>
      <bottom style="thin">
        <color indexed="64"/>
      </bottom>
      <diagonal/>
    </border>
    <border>
      <left/>
      <right/>
      <top style="thin">
        <color indexed="64"/>
      </top>
      <bottom style="thin">
        <color rgb="FFD9D9D9"/>
      </bottom>
      <diagonal/>
    </border>
    <border>
      <left style="medium">
        <color indexed="64"/>
      </left>
      <right/>
      <top style="medium">
        <color indexed="64"/>
      </top>
      <bottom style="thin">
        <color rgb="FFD9D9D9"/>
      </bottom>
      <diagonal/>
    </border>
    <border>
      <left/>
      <right style="medium">
        <color indexed="64"/>
      </right>
      <top style="medium">
        <color indexed="64"/>
      </top>
      <bottom/>
      <diagonal/>
    </border>
    <border>
      <left style="medium">
        <color indexed="64"/>
      </left>
      <right/>
      <top/>
      <bottom style="thin">
        <color rgb="FFD9D9D9"/>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0000"/>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theme="6"/>
      </left>
      <right style="medium">
        <color theme="6"/>
      </right>
      <top/>
      <bottom style="thin">
        <color theme="2"/>
      </bottom>
      <diagonal/>
    </border>
    <border>
      <left style="medium">
        <color theme="6"/>
      </left>
      <right style="medium">
        <color theme="6"/>
      </right>
      <top/>
      <bottom/>
      <diagonal/>
    </border>
    <border>
      <left style="medium">
        <color theme="6"/>
      </left>
      <right/>
      <top/>
      <bottom/>
      <diagonal/>
    </border>
    <border>
      <left/>
      <right style="medium">
        <color theme="6"/>
      </right>
      <top/>
      <bottom/>
      <diagonal/>
    </border>
    <border>
      <left style="thin">
        <color rgb="FFB2B2B2"/>
      </left>
      <right style="thin">
        <color rgb="FFB2B2B2"/>
      </right>
      <top style="thin">
        <color rgb="FFB2B2B2"/>
      </top>
      <bottom style="thin">
        <color rgb="FFB2B2B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0" borderId="0"/>
    <xf numFmtId="0" fontId="10" fillId="0" borderId="0" applyNumberFormat="0" applyFill="0" applyBorder="0" applyAlignment="0" applyProtection="0"/>
    <xf numFmtId="0" fontId="34" fillId="16" borderId="26" applyNumberFormat="0" applyFont="0" applyAlignment="0" applyProtection="0"/>
  </cellStyleXfs>
  <cellXfs count="131">
    <xf numFmtId="0" fontId="0" fillId="0" borderId="0" xfId="0"/>
    <xf numFmtId="0" fontId="2" fillId="0" borderId="0" xfId="1" applyFont="1"/>
    <xf numFmtId="0" fontId="4" fillId="4" borderId="1" xfId="0" applyFont="1" applyFill="1" applyBorder="1" applyAlignment="1">
      <alignment wrapText="1"/>
    </xf>
    <xf numFmtId="0" fontId="5" fillId="4" borderId="1" xfId="0" applyFont="1" applyFill="1" applyBorder="1" applyAlignment="1">
      <alignment wrapText="1"/>
    </xf>
    <xf numFmtId="0" fontId="4" fillId="4" borderId="3" xfId="0" applyFont="1" applyFill="1" applyBorder="1" applyAlignment="1">
      <alignment wrapText="1"/>
    </xf>
    <xf numFmtId="0" fontId="4" fillId="5" borderId="4" xfId="0" applyFont="1" applyFill="1" applyBorder="1" applyAlignment="1">
      <alignment wrapText="1"/>
    </xf>
    <xf numFmtId="0" fontId="3" fillId="5" borderId="2" xfId="0" applyFont="1" applyFill="1" applyBorder="1" applyAlignment="1">
      <alignment wrapText="1"/>
    </xf>
    <xf numFmtId="0" fontId="5" fillId="5" borderId="0" xfId="0" applyFont="1" applyFill="1" applyAlignment="1">
      <alignment wrapText="1"/>
    </xf>
    <xf numFmtId="0" fontId="4" fillId="5" borderId="2" xfId="0" applyFont="1" applyFill="1" applyBorder="1" applyAlignment="1">
      <alignment wrapText="1"/>
    </xf>
    <xf numFmtId="0" fontId="5" fillId="5" borderId="2" xfId="0" applyFont="1" applyFill="1" applyBorder="1" applyAlignment="1">
      <alignment wrapText="1"/>
    </xf>
    <xf numFmtId="0" fontId="6" fillId="0" borderId="0" xfId="1" applyFont="1"/>
    <xf numFmtId="0" fontId="4" fillId="4" borderId="0" xfId="0" applyFont="1" applyFill="1" applyAlignment="1">
      <alignment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6" borderId="0" xfId="1" applyFont="1" applyFill="1" applyAlignment="1">
      <alignment horizontal="left" vertical="top" wrapText="1"/>
    </xf>
    <xf numFmtId="0" fontId="2" fillId="3" borderId="0" xfId="1" applyFont="1" applyFill="1" applyAlignment="1">
      <alignment horizontal="left" vertical="top"/>
    </xf>
    <xf numFmtId="0" fontId="2" fillId="0" borderId="0" xfId="1" applyFont="1" applyAlignment="1">
      <alignment horizontal="left" vertical="top"/>
    </xf>
    <xf numFmtId="0" fontId="2" fillId="6" borderId="0" xfId="1" applyFont="1" applyFill="1" applyAlignment="1">
      <alignment vertical="top" wrapText="1"/>
    </xf>
    <xf numFmtId="0" fontId="2" fillId="3" borderId="0" xfId="1" applyFont="1" applyFill="1" applyAlignment="1">
      <alignment vertical="top"/>
    </xf>
    <xf numFmtId="0" fontId="2" fillId="0" borderId="0" xfId="1" applyFont="1" applyAlignment="1">
      <alignment vertical="top"/>
    </xf>
    <xf numFmtId="0" fontId="7" fillId="0" borderId="0" xfId="1" applyFont="1" applyAlignment="1">
      <alignment vertical="top"/>
    </xf>
    <xf numFmtId="0" fontId="7" fillId="0" borderId="0" xfId="1" applyFont="1" applyAlignment="1">
      <alignment vertical="top" wrapText="1"/>
    </xf>
    <xf numFmtId="0" fontId="4" fillId="4" borderId="1" xfId="0" applyFont="1" applyFill="1" applyBorder="1" applyAlignment="1">
      <alignment vertical="top" wrapText="1"/>
    </xf>
    <xf numFmtId="0" fontId="5" fillId="4" borderId="1" xfId="0" applyFont="1" applyFill="1" applyBorder="1" applyAlignment="1">
      <alignment vertical="top" wrapText="1"/>
    </xf>
    <xf numFmtId="0" fontId="5" fillId="4" borderId="0" xfId="0" applyFont="1" applyFill="1" applyAlignment="1">
      <alignment horizontal="left" vertical="top" wrapText="1"/>
    </xf>
    <xf numFmtId="0" fontId="5" fillId="4" borderId="2" xfId="0" applyFont="1" applyFill="1" applyBorder="1" applyAlignment="1">
      <alignment vertical="top" wrapText="1"/>
    </xf>
    <xf numFmtId="0" fontId="2" fillId="0" borderId="0" xfId="1" applyFont="1" applyAlignment="1">
      <alignment vertical="top" wrapText="1"/>
    </xf>
    <xf numFmtId="0" fontId="7" fillId="7" borderId="0" xfId="1" applyFont="1" applyFill="1" applyAlignment="1">
      <alignment vertical="top"/>
    </xf>
    <xf numFmtId="0" fontId="7" fillId="7" borderId="0" xfId="1" applyFont="1" applyFill="1" applyAlignment="1">
      <alignment vertical="top" wrapText="1"/>
    </xf>
    <xf numFmtId="0" fontId="7" fillId="8" borderId="0" xfId="1" applyFont="1" applyFill="1" applyAlignment="1">
      <alignment vertical="top"/>
    </xf>
    <xf numFmtId="0" fontId="7" fillId="8" borderId="0" xfId="1" applyFont="1" applyFill="1" applyAlignment="1">
      <alignment vertical="top" wrapText="1"/>
    </xf>
    <xf numFmtId="0" fontId="4" fillId="9" borderId="1" xfId="0" applyFont="1" applyFill="1" applyBorder="1" applyAlignment="1">
      <alignment vertical="top" wrapText="1"/>
    </xf>
    <xf numFmtId="0" fontId="4" fillId="8" borderId="1" xfId="0" applyFont="1" applyFill="1" applyBorder="1" applyAlignment="1">
      <alignment vertical="top" wrapText="1"/>
    </xf>
    <xf numFmtId="0" fontId="7" fillId="10" borderId="0" xfId="1" applyFont="1" applyFill="1" applyAlignment="1">
      <alignment vertical="top"/>
    </xf>
    <xf numFmtId="0" fontId="7" fillId="10" borderId="0" xfId="1" applyFont="1" applyFill="1" applyAlignment="1">
      <alignment vertical="top" wrapText="1"/>
    </xf>
    <xf numFmtId="0" fontId="2" fillId="10" borderId="0" xfId="1" applyFont="1" applyFill="1" applyAlignment="1">
      <alignment vertical="top"/>
    </xf>
    <xf numFmtId="0" fontId="2" fillId="10" borderId="0" xfId="1" applyFont="1" applyFill="1" applyAlignment="1">
      <alignment vertical="top" wrapText="1"/>
    </xf>
    <xf numFmtId="0" fontId="0" fillId="0" borderId="0" xfId="0" pivotButton="1"/>
    <xf numFmtId="0" fontId="0" fillId="0" borderId="0" xfId="0" pivotButton="1" applyAlignment="1">
      <alignment horizontal="center"/>
    </xf>
    <xf numFmtId="0" fontId="8" fillId="11" borderId="0" xfId="0" applyFont="1" applyFill="1" applyAlignment="1">
      <alignment horizontal="left" vertical="top" wrapText="1" readingOrder="1"/>
    </xf>
    <xf numFmtId="0" fontId="9" fillId="3" borderId="0" xfId="0" applyFont="1" applyFill="1" applyAlignment="1">
      <alignment horizontal="left" vertical="top" wrapText="1" readingOrder="1"/>
    </xf>
    <xf numFmtId="0" fontId="9" fillId="3" borderId="14" xfId="0" applyFont="1" applyFill="1" applyBorder="1" applyAlignment="1">
      <alignment horizontal="left" vertical="top" wrapText="1" readingOrder="1"/>
    </xf>
    <xf numFmtId="0" fontId="9" fillId="3" borderId="15" xfId="0" applyFont="1" applyFill="1" applyBorder="1" applyAlignment="1">
      <alignment horizontal="left" vertical="top" wrapText="1" readingOrder="1"/>
    </xf>
    <xf numFmtId="0" fontId="11" fillId="2" borderId="0" xfId="2" applyFont="1" applyFill="1" applyAlignment="1">
      <alignment horizontal="left" vertical="top" wrapText="1" readingOrder="1"/>
    </xf>
    <xf numFmtId="0" fontId="12" fillId="2" borderId="0" xfId="2" applyFont="1" applyFill="1" applyAlignment="1">
      <alignment horizontal="left" vertical="top" wrapText="1" readingOrder="1"/>
    </xf>
    <xf numFmtId="0" fontId="13" fillId="2" borderId="0" xfId="2" applyFont="1" applyFill="1" applyAlignment="1">
      <alignment horizontal="left" vertical="top" wrapText="1" readingOrder="1"/>
    </xf>
    <xf numFmtId="0" fontId="14" fillId="2" borderId="0" xfId="2" applyFont="1" applyFill="1" applyAlignment="1">
      <alignment horizontal="left" vertical="top" wrapText="1" readingOrder="1"/>
    </xf>
    <xf numFmtId="0" fontId="6" fillId="2" borderId="0" xfId="1" applyFont="1" applyFill="1" applyAlignment="1">
      <alignment vertical="top"/>
    </xf>
    <xf numFmtId="0" fontId="15" fillId="2" borderId="0" xfId="1" applyFont="1" applyFill="1" applyAlignment="1">
      <alignment vertical="top"/>
    </xf>
    <xf numFmtId="0" fontId="16" fillId="2" borderId="0" xfId="1" applyFont="1" applyFill="1" applyAlignment="1">
      <alignment vertical="top"/>
    </xf>
    <xf numFmtId="0" fontId="17" fillId="2" borderId="0" xfId="1" applyFont="1" applyFill="1" applyAlignment="1">
      <alignment vertical="top" wrapText="1"/>
    </xf>
    <xf numFmtId="0" fontId="18" fillId="0" borderId="0" xfId="2" applyFont="1" applyAlignment="1">
      <alignment horizontal="left" indent="1"/>
    </xf>
    <xf numFmtId="0" fontId="19" fillId="0" borderId="0" xfId="2" applyFont="1" applyAlignment="1">
      <alignment horizontal="left" indent="1"/>
    </xf>
    <xf numFmtId="0" fontId="21" fillId="0" borderId="0" xfId="2" applyFont="1" applyAlignment="1">
      <alignment horizontal="left" indent="1"/>
    </xf>
    <xf numFmtId="0" fontId="23" fillId="0" borderId="0" xfId="2" applyFont="1" applyAlignment="1">
      <alignment horizontal="left" indent="1"/>
    </xf>
    <xf numFmtId="0" fontId="3" fillId="5" borderId="0" xfId="0" applyFont="1" applyFill="1" applyAlignment="1">
      <alignment wrapText="1"/>
    </xf>
    <xf numFmtId="0" fontId="6" fillId="2" borderId="0" xfId="1" applyFont="1" applyFill="1" applyAlignment="1">
      <alignment horizontal="left" vertical="top"/>
    </xf>
    <xf numFmtId="0" fontId="25" fillId="0" borderId="16" xfId="0" applyFont="1" applyBorder="1" applyAlignment="1">
      <alignment wrapText="1"/>
    </xf>
    <xf numFmtId="0" fontId="25" fillId="0" borderId="17" xfId="0" applyFont="1" applyBorder="1" applyAlignment="1">
      <alignment wrapText="1"/>
    </xf>
    <xf numFmtId="0" fontId="25" fillId="0" borderId="8" xfId="0" applyFont="1" applyBorder="1" applyAlignment="1">
      <alignment wrapText="1"/>
    </xf>
    <xf numFmtId="0" fontId="25" fillId="0" borderId="10" xfId="0" applyFont="1" applyBorder="1" applyAlignment="1">
      <alignment wrapText="1"/>
    </xf>
    <xf numFmtId="0" fontId="26" fillId="0" borderId="8" xfId="0" applyFont="1" applyBorder="1" applyAlignment="1">
      <alignment wrapText="1"/>
    </xf>
    <xf numFmtId="0" fontId="26" fillId="0" borderId="10" xfId="0" applyFont="1" applyBorder="1" applyAlignment="1">
      <alignment wrapText="1"/>
    </xf>
    <xf numFmtId="0" fontId="25" fillId="0" borderId="13" xfId="0" applyFont="1" applyBorder="1" applyAlignment="1">
      <alignment wrapText="1"/>
    </xf>
    <xf numFmtId="16" fontId="7" fillId="0" borderId="0" xfId="1" applyNumberFormat="1" applyFont="1" applyAlignment="1">
      <alignment vertical="top"/>
    </xf>
    <xf numFmtId="0" fontId="29" fillId="0" borderId="0" xfId="1" applyFont="1" applyAlignment="1">
      <alignment vertical="top" wrapText="1"/>
    </xf>
    <xf numFmtId="0" fontId="0" fillId="0" borderId="0" xfId="0" pivotButton="1" applyAlignment="1">
      <alignment horizontal="left"/>
    </xf>
    <xf numFmtId="0" fontId="6" fillId="2" borderId="0" xfId="1" applyFont="1" applyFill="1" applyAlignment="1">
      <alignment vertical="top" wrapText="1"/>
    </xf>
    <xf numFmtId="0" fontId="5" fillId="5" borderId="0" xfId="0" applyFont="1" applyFill="1" applyAlignment="1">
      <alignment horizontal="left" vertical="center" wrapText="1"/>
    </xf>
    <xf numFmtId="0" fontId="4" fillId="4" borderId="5" xfId="0" applyFont="1" applyFill="1" applyBorder="1" applyAlignment="1">
      <alignment wrapText="1"/>
    </xf>
    <xf numFmtId="0" fontId="7" fillId="0" borderId="0" xfId="1" applyFont="1"/>
    <xf numFmtId="0" fontId="7" fillId="0" borderId="11" xfId="1" applyFont="1" applyBorder="1"/>
    <xf numFmtId="0" fontId="3" fillId="5" borderId="7" xfId="0" applyFont="1" applyFill="1" applyBorder="1" applyAlignment="1">
      <alignment wrapText="1"/>
    </xf>
    <xf numFmtId="0" fontId="7" fillId="0" borderId="8" xfId="1" applyFont="1" applyBorder="1" applyAlignment="1">
      <alignment wrapText="1"/>
    </xf>
    <xf numFmtId="0" fontId="7" fillId="0" borderId="12" xfId="1" applyFont="1" applyBorder="1"/>
    <xf numFmtId="0" fontId="4" fillId="4" borderId="7" xfId="0" applyFont="1" applyFill="1" applyBorder="1" applyAlignment="1">
      <alignment wrapText="1"/>
    </xf>
    <xf numFmtId="0" fontId="30" fillId="0" borderId="0" xfId="1" applyFont="1"/>
    <xf numFmtId="0" fontId="7" fillId="0" borderId="0" xfId="1" applyFont="1" applyAlignment="1">
      <alignment wrapText="1"/>
    </xf>
    <xf numFmtId="0" fontId="7" fillId="0" borderId="6" xfId="1" applyFont="1" applyBorder="1" applyAlignment="1">
      <alignment wrapText="1"/>
    </xf>
    <xf numFmtId="0" fontId="7" fillId="0" borderId="9" xfId="0" applyFont="1" applyBorder="1"/>
    <xf numFmtId="0" fontId="7" fillId="0" borderId="10" xfId="1" applyFont="1" applyBorder="1" applyAlignment="1">
      <alignment wrapText="1"/>
    </xf>
    <xf numFmtId="0" fontId="7" fillId="0" borderId="0" xfId="0" applyFont="1"/>
    <xf numFmtId="0" fontId="7" fillId="0" borderId="13" xfId="1" applyFont="1" applyBorder="1"/>
    <xf numFmtId="0" fontId="31" fillId="0" borderId="0" xfId="0" applyFont="1"/>
    <xf numFmtId="0" fontId="32" fillId="14" borderId="0" xfId="0" applyFont="1" applyFill="1" applyAlignment="1">
      <alignment horizontal="center" vertical="center" wrapText="1"/>
    </xf>
    <xf numFmtId="0" fontId="0" fillId="0" borderId="0" xfId="0" applyAlignment="1">
      <alignment horizontal="center" textRotation="90" wrapText="1"/>
    </xf>
    <xf numFmtId="0" fontId="0" fillId="0" borderId="0" xfId="0" applyAlignment="1">
      <alignment horizontal="center" vertical="center" wrapText="1"/>
    </xf>
    <xf numFmtId="0" fontId="0" fillId="0" borderId="0" xfId="0" applyAlignment="1">
      <alignment horizontal="center"/>
    </xf>
    <xf numFmtId="0" fontId="0" fillId="13" borderId="24" xfId="0" applyFill="1" applyBorder="1"/>
    <xf numFmtId="0" fontId="0" fillId="13" borderId="0" xfId="0" applyFill="1"/>
    <xf numFmtId="0" fontId="0" fillId="13" borderId="25" xfId="0" applyFill="1" applyBorder="1"/>
    <xf numFmtId="0" fontId="33" fillId="15" borderId="0" xfId="0" applyFont="1" applyFill="1"/>
    <xf numFmtId="0" fontId="0" fillId="16" borderId="26" xfId="3" applyFont="1"/>
    <xf numFmtId="0" fontId="0" fillId="17" borderId="0" xfId="0" applyFill="1" applyAlignment="1">
      <alignment horizontal="center"/>
    </xf>
    <xf numFmtId="0" fontId="0" fillId="10" borderId="0" xfId="0" applyFill="1" applyAlignment="1">
      <alignment horizontal="center"/>
    </xf>
    <xf numFmtId="0" fontId="0" fillId="6" borderId="0" xfId="0" applyFill="1" applyAlignment="1">
      <alignment horizontal="center"/>
    </xf>
    <xf numFmtId="0" fontId="0" fillId="19" borderId="0" xfId="0" applyFill="1" applyAlignment="1">
      <alignment horizontal="center"/>
    </xf>
    <xf numFmtId="0" fontId="35" fillId="18" borderId="0" xfId="0" applyFont="1" applyFill="1" applyAlignment="1">
      <alignment horizontal="center"/>
    </xf>
    <xf numFmtId="0" fontId="0" fillId="13" borderId="0" xfId="0" applyFill="1" applyAlignment="1">
      <alignment horizontal="right"/>
    </xf>
    <xf numFmtId="0" fontId="0" fillId="0" borderId="0" xfId="0" applyAlignment="1">
      <alignment horizontal="right"/>
    </xf>
    <xf numFmtId="0" fontId="3" fillId="0" borderId="0" xfId="0" applyFont="1" applyAlignment="1">
      <alignment vertical="top" wrapText="1"/>
    </xf>
    <xf numFmtId="0" fontId="3" fillId="0" borderId="0" xfId="0" applyFont="1" applyAlignment="1">
      <alignment horizontal="left" vertical="top" wrapText="1"/>
    </xf>
    <xf numFmtId="0" fontId="3" fillId="12" borderId="0" xfId="0" applyFont="1" applyFill="1" applyAlignment="1">
      <alignment vertical="top" wrapText="1"/>
    </xf>
    <xf numFmtId="0" fontId="10" fillId="0" borderId="0" xfId="2"/>
    <xf numFmtId="0" fontId="0" fillId="13" borderId="23" xfId="0" applyFill="1" applyBorder="1"/>
    <xf numFmtId="0" fontId="0" fillId="13" borderId="22" xfId="0" applyFill="1" applyBorder="1"/>
    <xf numFmtId="0" fontId="37" fillId="20" borderId="0" xfId="0" applyFont="1" applyFill="1" applyAlignment="1">
      <alignment horizontal="left" vertical="top" wrapText="1"/>
    </xf>
    <xf numFmtId="0" fontId="38" fillId="21" borderId="0" xfId="0" applyFont="1" applyFill="1" applyAlignment="1">
      <alignment horizontal="left" vertical="top" wrapText="1"/>
    </xf>
    <xf numFmtId="14" fontId="38" fillId="21" borderId="0" xfId="0" applyNumberFormat="1" applyFont="1" applyFill="1" applyAlignment="1">
      <alignment horizontal="left" vertical="top" wrapText="1"/>
    </xf>
    <xf numFmtId="0" fontId="38" fillId="22" borderId="0" xfId="0" applyFont="1" applyFill="1" applyAlignment="1">
      <alignment horizontal="left" vertical="top" wrapText="1"/>
    </xf>
    <xf numFmtId="14" fontId="38" fillId="22" borderId="0" xfId="0" applyNumberFormat="1" applyFont="1" applyFill="1" applyAlignment="1">
      <alignment horizontal="left" vertical="top" wrapText="1"/>
    </xf>
    <xf numFmtId="0" fontId="36" fillId="21" borderId="0" xfId="0" applyFont="1" applyFill="1" applyAlignment="1">
      <alignment horizontal="left" vertical="top" wrapText="1"/>
    </xf>
    <xf numFmtId="14" fontId="36" fillId="21" borderId="0" xfId="0" applyNumberFormat="1" applyFont="1" applyFill="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center" wrapText="1"/>
    </xf>
    <xf numFmtId="0" fontId="2" fillId="0" borderId="0" xfId="1" applyFont="1" applyAlignment="1">
      <alignment wrapText="1"/>
    </xf>
    <xf numFmtId="0" fontId="39" fillId="22" borderId="27" xfId="0" applyFont="1" applyFill="1" applyBorder="1"/>
    <xf numFmtId="14" fontId="39" fillId="22" borderId="28" xfId="0" applyNumberFormat="1" applyFont="1" applyFill="1" applyBorder="1"/>
    <xf numFmtId="0" fontId="39" fillId="22" borderId="28" xfId="0" applyFont="1" applyFill="1" applyBorder="1" applyAlignment="1">
      <alignment wrapText="1"/>
    </xf>
    <xf numFmtId="0" fontId="39" fillId="22" borderId="29" xfId="0" applyFont="1" applyFill="1" applyBorder="1"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textRotation="90" wrapText="1"/>
    </xf>
    <xf numFmtId="0" fontId="0" fillId="15" borderId="0" xfId="0" applyFill="1" applyAlignment="1">
      <alignment horizontal="center" textRotation="90" wrapText="1"/>
    </xf>
    <xf numFmtId="0" fontId="33" fillId="15" borderId="0" xfId="0" applyFont="1" applyFill="1" applyAlignment="1">
      <alignment horizontal="center"/>
    </xf>
    <xf numFmtId="0" fontId="33" fillId="15" borderId="0" xfId="0" applyFont="1" applyFill="1" applyAlignment="1">
      <alignment horizontal="center" wrapText="1"/>
    </xf>
    <xf numFmtId="0" fontId="25" fillId="0" borderId="12" xfId="0" applyFont="1" applyBorder="1" applyAlignment="1">
      <alignment wrapText="1"/>
    </xf>
    <xf numFmtId="0" fontId="25" fillId="0" borderId="21" xfId="0" applyFont="1" applyBorder="1" applyAlignment="1">
      <alignment wrapText="1"/>
    </xf>
    <xf numFmtId="0" fontId="25" fillId="0" borderId="18" xfId="0" applyFont="1" applyBorder="1" applyAlignment="1">
      <alignment wrapText="1"/>
    </xf>
    <xf numFmtId="0" fontId="25" fillId="0" borderId="19" xfId="0" applyFont="1" applyBorder="1" applyAlignment="1">
      <alignment wrapText="1"/>
    </xf>
    <xf numFmtId="0" fontId="25" fillId="0" borderId="20" xfId="0" applyFont="1" applyBorder="1" applyAlignment="1">
      <alignment wrapText="1"/>
    </xf>
  </cellXfs>
  <cellStyles count="4">
    <cellStyle name="Hyperlink" xfId="2" builtinId="8"/>
    <cellStyle name="Normal" xfId="0" builtinId="0"/>
    <cellStyle name="Normal 2" xfId="1" xr:uid="{F86BFAFF-AFED-44B7-BD4B-D4F4B9A8400C}"/>
    <cellStyle name="Note" xfId="3" builtinId="10"/>
  </cellStyles>
  <dxfs count="119">
    <dxf>
      <font>
        <b val="0"/>
        <i/>
        <u val="none"/>
      </font>
      <fill>
        <patternFill>
          <bgColor rgb="FFFFC000"/>
        </patternFill>
      </fill>
    </dxf>
    <dxf>
      <fill>
        <patternFill patternType="lightGrid"/>
      </fill>
      <border>
        <left/>
        <right/>
        <top/>
        <bottom/>
      </border>
    </dxf>
    <dxf>
      <fill>
        <patternFill>
          <bgColor theme="5" tint="-0.499984740745262"/>
        </patternFill>
      </fill>
    </dxf>
    <dxf>
      <fill>
        <patternFill>
          <bgColor theme="5" tint="-0.24994659260841701"/>
        </patternFill>
      </fill>
    </dxf>
    <dxf>
      <fill>
        <patternFill>
          <bgColor theme="5" tint="0.39994506668294322"/>
        </patternFill>
      </fill>
    </dxf>
    <dxf>
      <fill>
        <patternFill>
          <bgColor theme="5" tint="0.59996337778862885"/>
        </patternFill>
      </fill>
    </dxf>
    <dxf>
      <fill>
        <patternFill>
          <bgColor theme="5" tint="0.79998168889431442"/>
        </patternFill>
      </fill>
    </dxf>
    <dxf>
      <font>
        <b val="0"/>
        <i/>
        <u val="none"/>
      </font>
      <fill>
        <patternFill>
          <bgColor rgb="FFFFC000"/>
        </patternFill>
      </fill>
    </dxf>
    <dxf>
      <alignment horizontal="left"/>
    </dxf>
    <dxf>
      <alignment horizontal="general"/>
    </dxf>
    <dxf>
      <alignment wrapText="0"/>
    </dxf>
    <dxf>
      <alignment wrapText="0"/>
    </dxf>
    <dxf>
      <alignment wrapText="0"/>
    </dxf>
    <dxf>
      <alignment wrapText="0"/>
    </dxf>
    <dxf>
      <alignment wrapText="0"/>
    </dxf>
    <dxf>
      <alignment wrapText="0"/>
    </dxf>
    <dxf>
      <alignment wrapText="0"/>
    </dxf>
    <dxf>
      <alignment wrapTex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theme="0"/>
        </patternFill>
      </fill>
    </dxf>
    <dxf>
      <fill>
        <patternFill patternType="solid">
          <bgColor theme="0"/>
        </patternFill>
      </fill>
    </dxf>
    <dxf>
      <border>
        <right style="thin">
          <color theme="2"/>
        </right>
      </border>
    </dxf>
    <dxf>
      <border>
        <bottom style="thin">
          <color theme="2"/>
        </bottom>
      </border>
    </dxf>
    <dxf>
      <border>
        <vertical style="thick">
          <color theme="2"/>
        </vertical>
      </border>
    </dxf>
    <dxf>
      <border>
        <vertical style="thick">
          <color theme="2"/>
        </vertical>
      </border>
    </dxf>
    <dxf>
      <border>
        <vertical style="thick">
          <color theme="2"/>
        </vertical>
      </border>
    </dxf>
    <dxf>
      <border>
        <vertical style="thick">
          <color theme="2"/>
        </vertical>
      </border>
    </dxf>
    <dxf>
      <border>
        <left style="mediumDashed">
          <color theme="2"/>
        </left>
        <right style="mediumDashed">
          <color theme="2"/>
        </right>
      </border>
    </dxf>
    <dxf>
      <border>
        <left style="mediumDashed">
          <color theme="2"/>
        </left>
        <right style="mediumDashed">
          <color theme="2"/>
        </right>
      </border>
    </dxf>
    <dxf>
      <border>
        <left style="mediumDashed">
          <color theme="2"/>
        </left>
        <right style="mediumDashed">
          <color theme="2"/>
        </right>
      </border>
    </dxf>
    <dxf>
      <border>
        <left style="mediumDashed">
          <color theme="2"/>
        </left>
        <right style="mediumDashed">
          <color theme="2"/>
        </right>
      </border>
    </dxf>
    <dxf>
      <border>
        <left style="medium">
          <color theme="6"/>
        </left>
        <right style="medium">
          <color theme="6"/>
        </right>
      </border>
    </dxf>
    <dxf>
      <border>
        <left style="medium">
          <color theme="6"/>
        </left>
        <right style="medium">
          <color theme="6"/>
        </right>
      </border>
    </dxf>
    <dxf>
      <border>
        <left style="medium">
          <color theme="6"/>
        </left>
        <right style="medium">
          <color theme="6"/>
        </right>
      </border>
    </dxf>
    <dxf>
      <border>
        <left style="medium">
          <color theme="6"/>
        </left>
        <right style="medium">
          <color theme="6"/>
        </right>
      </border>
    </dxf>
    <dxf>
      <border>
        <right style="medium">
          <color theme="6"/>
        </right>
      </border>
    </dxf>
    <dxf>
      <border>
        <right style="thick">
          <color theme="2"/>
        </right>
      </border>
    </dxf>
    <dxf>
      <border>
        <right style="thick">
          <color theme="2"/>
        </right>
      </border>
    </dxf>
    <dxf>
      <border>
        <right style="thick">
          <color theme="2"/>
        </right>
      </border>
    </dxf>
    <dxf>
      <border>
        <right style="thick">
          <color theme="2"/>
        </right>
      </border>
    </dxf>
    <dxf>
      <border>
        <left style="medium">
          <color theme="2"/>
        </left>
      </border>
    </dxf>
    <dxf>
      <border>
        <left style="medium">
          <color theme="2"/>
        </left>
      </border>
    </dxf>
    <dxf>
      <border>
        <left style="medium">
          <color theme="2"/>
        </left>
      </border>
    </dxf>
    <dxf>
      <border>
        <left style="medium">
          <color theme="2"/>
        </left>
      </border>
    </dxf>
    <dxf>
      <border>
        <left style="medium">
          <color theme="6"/>
        </left>
      </border>
    </dxf>
    <dxf>
      <border>
        <left style="medium">
          <color theme="6"/>
        </left>
      </border>
    </dxf>
    <dxf>
      <border>
        <vertical style="medium">
          <color theme="6"/>
        </vertical>
      </border>
    </dxf>
    <dxf>
      <alignment wrapText="0"/>
    </dxf>
    <dxf>
      <alignment wrapText="0"/>
    </dxf>
    <dxf>
      <alignment wrapText="0"/>
    </dxf>
    <dxf>
      <alignment wrapText="0"/>
    </dxf>
    <dxf>
      <alignment wrapText="0"/>
    </dxf>
    <dxf>
      <alignment wrapText="0"/>
    </dxf>
    <dxf>
      <alignment wrapText="0"/>
    </dxf>
    <dxf>
      <alignment wrapTex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theme="0"/>
        </patternFill>
      </fill>
    </dxf>
    <dxf>
      <fill>
        <patternFill patternType="solid">
          <bgColor theme="0"/>
        </patternFill>
      </fill>
    </dxf>
    <dxf>
      <border>
        <right style="thin">
          <color theme="2"/>
        </right>
      </border>
    </dxf>
    <dxf>
      <border>
        <bottom style="thin">
          <color theme="2"/>
        </bottom>
      </border>
    </dxf>
    <dxf>
      <border>
        <vertical style="thick">
          <color theme="2"/>
        </vertical>
      </border>
    </dxf>
    <dxf>
      <border>
        <vertical style="thick">
          <color theme="2"/>
        </vertical>
      </border>
    </dxf>
    <dxf>
      <border>
        <vertical style="thick">
          <color theme="2"/>
        </vertical>
      </border>
    </dxf>
    <dxf>
      <border>
        <vertical style="thick">
          <color theme="2"/>
        </vertical>
      </border>
    </dxf>
    <dxf>
      <border>
        <left style="mediumDashed">
          <color theme="2"/>
        </left>
        <right style="mediumDashed">
          <color theme="2"/>
        </right>
      </border>
    </dxf>
    <dxf>
      <border>
        <left style="mediumDashed">
          <color theme="2"/>
        </left>
        <right style="mediumDashed">
          <color theme="2"/>
        </right>
      </border>
    </dxf>
    <dxf>
      <border>
        <left style="mediumDashed">
          <color theme="2"/>
        </left>
        <right style="mediumDashed">
          <color theme="2"/>
        </right>
      </border>
    </dxf>
    <dxf>
      <border>
        <left style="mediumDashed">
          <color theme="2"/>
        </left>
        <right style="mediumDashed">
          <color theme="2"/>
        </right>
      </border>
    </dxf>
    <dxf>
      <border>
        <left style="medium">
          <color theme="6"/>
        </left>
        <right style="medium">
          <color theme="6"/>
        </right>
      </border>
    </dxf>
    <dxf>
      <border>
        <left style="medium">
          <color theme="6"/>
        </left>
        <right style="medium">
          <color theme="6"/>
        </right>
      </border>
    </dxf>
    <dxf>
      <border>
        <left style="medium">
          <color theme="6"/>
        </left>
        <right style="medium">
          <color theme="6"/>
        </right>
      </border>
    </dxf>
    <dxf>
      <border>
        <left style="medium">
          <color theme="6"/>
        </left>
        <right style="medium">
          <color theme="6"/>
        </right>
      </border>
    </dxf>
    <dxf>
      <border>
        <right style="medium">
          <color theme="6"/>
        </right>
      </border>
    </dxf>
    <dxf>
      <border>
        <right style="thick">
          <color theme="2"/>
        </right>
      </border>
    </dxf>
    <dxf>
      <border>
        <right style="thick">
          <color theme="2"/>
        </right>
      </border>
    </dxf>
    <dxf>
      <border>
        <right style="thick">
          <color theme="2"/>
        </right>
      </border>
    </dxf>
    <dxf>
      <border>
        <right style="thick">
          <color theme="2"/>
        </right>
      </border>
    </dxf>
    <dxf>
      <border>
        <left style="medium">
          <color theme="2"/>
        </left>
      </border>
    </dxf>
    <dxf>
      <border>
        <left style="medium">
          <color theme="2"/>
        </left>
      </border>
    </dxf>
    <dxf>
      <border>
        <left style="medium">
          <color theme="2"/>
        </left>
      </border>
    </dxf>
    <dxf>
      <border>
        <left style="medium">
          <color theme="2"/>
        </left>
      </border>
    </dxf>
    <dxf>
      <border>
        <left style="medium">
          <color theme="6"/>
        </left>
      </border>
    </dxf>
    <dxf>
      <border>
        <left style="medium">
          <color theme="6"/>
        </left>
      </border>
    </dxf>
    <dxf>
      <border>
        <vertical style="medium">
          <color theme="6"/>
        </vertic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s>
  <tableStyles count="0" defaultTableStyle="TableStyleMedium2" defaultPivotStyle="PivotStyleLight16"/>
  <colors>
    <mruColors>
      <color rgb="FF008B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1">
      <cx:tx>
        <cx:txData>
          <cx:v>max outcome score</cx:v>
        </cx:txData>
      </cx:tx>
      <cx:txPr>
        <a:bodyPr spcFirstLastPara="1" vertOverflow="ellipsis" horzOverflow="overflow" wrap="square" lIns="0" tIns="0" rIns="0" bIns="0" anchor="ctr" anchorCtr="1"/>
        <a:lstStyle/>
        <a:p>
          <a:pPr algn="ctr" rtl="0">
            <a:defRPr sz="1100"/>
          </a:pPr>
          <a:r>
            <a:rPr lang="en-US" sz="1100" b="0" i="0" u="none" strike="noStrike" baseline="0">
              <a:solidFill>
                <a:sysClr val="windowText" lastClr="000000">
                  <a:lumMod val="65000"/>
                  <a:lumOff val="35000"/>
                </a:sysClr>
              </a:solidFill>
              <a:latin typeface="Calibri" panose="020F0502020204030204"/>
            </a:rPr>
            <a:t>max outcome score</a:t>
          </a:r>
        </a:p>
      </cx:txPr>
    </cx:title>
    <cx:plotArea>
      <cx:plotAreaRegion>
        <cx:series layoutId="clusteredColumn" uniqueId="{E6670745-7E63-464D-A3BE-48C31CC8FAB5}" formatIdx="0">
          <cx:tx>
            <cx:txData>
              <cx:f>_xlchart.v1.0</cx:f>
              <cx:v>shortlisting</cx:v>
            </cx:txData>
          </cx:tx>
          <cx:data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dataLabels>
          <cx:dataId val="0"/>
          <cx:layoutPr>
            <cx:binning intervalClosed="r">
              <cx:binSize val="2"/>
            </cx:binning>
          </cx:layoutPr>
          <cx:axisId val="1"/>
        </cx:series>
        <cx:series layoutId="paretoLine" ownerIdx="0" uniqueId="{9D4A39D0-ACA6-4E38-9D1C-CB11FA7EDD94}">
          <cx:axisId val="2"/>
        </cx:series>
      </cx:plotAreaRegion>
      <cx:axis id="0">
        <cx:catScaling gapWidth="0"/>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spPr>
            <a:ln>
              <a:noFill/>
            </a:ln>
          </cx:spPr>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2">
        <cx:valScaling max="1" min="0"/>
        <cx:units unit="percentage"/>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spPr>
    <a:solidFill>
      <a:schemeClr val="bg1"/>
    </a:solidFill>
  </cx:spPr>
</cx: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2A4BDFD-0F40-4926-9046-5134984C875A}" type="doc">
      <dgm:prSet loTypeId="urn:microsoft.com/office/officeart/2008/layout/HorizontalMultiLevelHierarchy" loCatId="hierarchy" qsTypeId="urn:microsoft.com/office/officeart/2005/8/quickstyle/simple1" qsCatId="simple" csTypeId="urn:microsoft.com/office/officeart/2005/8/colors/colorful4" csCatId="colorful" phldr="1"/>
      <dgm:spPr/>
      <dgm:t>
        <a:bodyPr/>
        <a:lstStyle/>
        <a:p>
          <a:endParaRPr lang="en-NZ"/>
        </a:p>
      </dgm:t>
    </dgm:pt>
    <dgm:pt modelId="{378CF4FC-D57F-414B-B649-462C3D660042}">
      <dgm:prSet phldrT="[Text]" custT="1"/>
      <dgm:spPr>
        <a:xfrm rot="16200000">
          <a:off x="-126364" y="204428"/>
          <a:ext cx="1297849" cy="978702"/>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vert="vert"/>
        <a:lstStyle/>
        <a:p>
          <a:pPr>
            <a:buNone/>
          </a:pPr>
          <a:r>
            <a:rPr lang="en-NZ" sz="1200">
              <a:solidFill>
                <a:sysClr val="window" lastClr="FFFFFF"/>
              </a:solidFill>
              <a:latin typeface="Arial"/>
              <a:ea typeface="+mn-ea"/>
              <a:cs typeface="+mn-cs"/>
            </a:rPr>
            <a:t>Spatial and place-based planning</a:t>
          </a:r>
        </a:p>
      </dgm:t>
    </dgm:pt>
    <dgm:pt modelId="{B61F36E7-D056-4A31-83EC-55A345A42BC3}" type="parTrans" cxnId="{2B93550A-A281-472A-8AF8-05C6A2B49E10}">
      <dgm:prSet/>
      <dgm:spPr/>
      <dgm:t>
        <a:bodyPr/>
        <a:lstStyle/>
        <a:p>
          <a:endParaRPr lang="en-NZ" sz="1200"/>
        </a:p>
      </dgm:t>
    </dgm:pt>
    <dgm:pt modelId="{1B602097-33DA-40B9-88DD-4765C50902CF}" type="sibTrans" cxnId="{2B93550A-A281-472A-8AF8-05C6A2B49E10}">
      <dgm:prSet/>
      <dgm:spPr/>
      <dgm:t>
        <a:bodyPr/>
        <a:lstStyle/>
        <a:p>
          <a:endParaRPr lang="en-NZ" sz="1200"/>
        </a:p>
      </dgm:t>
    </dgm:pt>
    <dgm:pt modelId="{C48CC2E9-7AC0-4C08-9599-0990892F98E9}">
      <dgm:prSet phldrT="[Text]" custT="1"/>
      <dgm:spPr>
        <a:xfrm>
          <a:off x="1135414" y="5964"/>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Multi-modal planning</a:t>
          </a:r>
        </a:p>
      </dgm:t>
    </dgm:pt>
    <dgm:pt modelId="{5366ED8A-F7DB-4327-A305-29B9654120E1}" type="parTrans" cxnId="{8556843A-A32B-42B0-B626-0DC1A4E1A768}">
      <dgm:prSet custT="1"/>
      <dgm:spPr>
        <a:xfrm>
          <a:off x="1011911" y="332109"/>
          <a:ext cx="123502" cy="361671"/>
        </a:xfrm>
        <a:custGeom>
          <a:avLst/>
          <a:gdLst/>
          <a:ahLst/>
          <a:cxnLst/>
          <a:rect l="0" t="0" r="0" b="0"/>
          <a:pathLst>
            <a:path>
              <a:moveTo>
                <a:pt x="0" y="361671"/>
              </a:moveTo>
              <a:lnTo>
                <a:pt x="61751" y="361671"/>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4AB275DA-1AFE-4FC9-9DE3-9A3694E7EB1B}" type="sibTrans" cxnId="{8556843A-A32B-42B0-B626-0DC1A4E1A768}">
      <dgm:prSet/>
      <dgm:spPr/>
      <dgm:t>
        <a:bodyPr/>
        <a:lstStyle/>
        <a:p>
          <a:endParaRPr lang="en-NZ" sz="1200"/>
        </a:p>
      </dgm:t>
    </dgm:pt>
    <dgm:pt modelId="{454B2C9A-6CF8-4B25-8A0C-DBCBE145D0B1}">
      <dgm:prSet phldrT="[Text]" custT="1"/>
      <dgm:spPr>
        <a:xfrm>
          <a:off x="2770918" y="2643"/>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Rural VKT reduction plan</a:t>
          </a:r>
        </a:p>
      </dgm:t>
    </dgm:pt>
    <dgm:pt modelId="{60BBF30C-B8BA-4A50-BB89-B15FA9BD1A27}" type="parTrans" cxnId="{5CF295D1-23EC-41D0-BB08-2AD1963015E6}">
      <dgm:prSet custT="1"/>
      <dgm:spPr>
        <a:xfrm>
          <a:off x="2647415" y="96776"/>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21054E34-9EB9-4BA3-8450-78B8B2076367}" type="sibTrans" cxnId="{5CF295D1-23EC-41D0-BB08-2AD1963015E6}">
      <dgm:prSet/>
      <dgm:spPr/>
      <dgm:t>
        <a:bodyPr/>
        <a:lstStyle/>
        <a:p>
          <a:endParaRPr lang="en-NZ" sz="1200"/>
        </a:p>
      </dgm:t>
    </dgm:pt>
    <dgm:pt modelId="{B99E1ABB-A0C9-4A9E-A6BE-523FE168EAB0}">
      <dgm:prSet phldrT="[Text]" custT="1"/>
      <dgm:spPr>
        <a:xfrm>
          <a:off x="2770918" y="473309"/>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Urban VKT reduction plan</a:t>
          </a:r>
        </a:p>
      </dgm:t>
    </dgm:pt>
    <dgm:pt modelId="{31100E1B-174B-4387-8462-EC048BD95D6F}" type="parTrans" cxnId="{BDBD28C6-8A75-4CA8-A618-B1857231824B}">
      <dgm:prSet custT="1"/>
      <dgm:spPr>
        <a:xfrm>
          <a:off x="2647415" y="332109"/>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18D627A9-F832-4AFD-84FC-504C06D2AA0D}" type="sibTrans" cxnId="{BDBD28C6-8A75-4CA8-A618-B1857231824B}">
      <dgm:prSet/>
      <dgm:spPr/>
      <dgm:t>
        <a:bodyPr/>
        <a:lstStyle/>
        <a:p>
          <a:endParaRPr lang="en-NZ" sz="1200"/>
        </a:p>
      </dgm:t>
    </dgm:pt>
    <dgm:pt modelId="{85ADDBA5-4454-4C9B-B17F-0C2052FB24B3}">
      <dgm:prSet phldrT="[Text]" custT="1"/>
      <dgm:spPr>
        <a:xfrm>
          <a:off x="1135414" y="705321"/>
          <a:ext cx="1512001" cy="440942"/>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Public Transport</a:t>
          </a:r>
        </a:p>
      </dgm:t>
    </dgm:pt>
    <dgm:pt modelId="{59D8E07A-8BF4-4DAF-B757-F504B8858915}" type="parTrans" cxnId="{B6830F23-6485-4901-8ABE-B8FF4FD18682}">
      <dgm:prSet custT="1"/>
      <dgm:spPr>
        <a:xfrm>
          <a:off x="1011911" y="693780"/>
          <a:ext cx="123502" cy="232011"/>
        </a:xfrm>
        <a:custGeom>
          <a:avLst/>
          <a:gdLst/>
          <a:ahLst/>
          <a:cxnLst/>
          <a:rect l="0" t="0" r="0" b="0"/>
          <a:pathLst>
            <a:path>
              <a:moveTo>
                <a:pt x="0" y="0"/>
              </a:moveTo>
              <a:lnTo>
                <a:pt x="61751" y="0"/>
              </a:lnTo>
              <a:lnTo>
                <a:pt x="61751" y="232011"/>
              </a:lnTo>
              <a:lnTo>
                <a:pt x="123502" y="232011"/>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531A6132-6DB4-47DD-B4E1-F2D1B7B0BF68}" type="sibTrans" cxnId="{B6830F23-6485-4901-8ABE-B8FF4FD18682}">
      <dgm:prSet/>
      <dgm:spPr/>
      <dgm:t>
        <a:bodyPr/>
        <a:lstStyle/>
        <a:p>
          <a:endParaRPr lang="en-NZ" sz="1200"/>
        </a:p>
      </dgm:t>
    </dgm:pt>
    <dgm:pt modelId="{F33AC501-A817-4A13-BB38-1CD8A30C0C88}">
      <dgm:prSet phldrT="[Text]" custT="1"/>
      <dgm:spPr>
        <a:xfrm>
          <a:off x="2770918" y="713992"/>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Plan for new services and infrastructure</a:t>
          </a:r>
        </a:p>
      </dgm:t>
    </dgm:pt>
    <dgm:pt modelId="{7926A025-4E5E-48A3-B563-487941E0571D}" type="parTrans" cxnId="{D382FA48-A503-4DAA-9425-A89ECECFA926}">
      <dgm:prSet custT="1"/>
      <dgm:spPr>
        <a:xfrm>
          <a:off x="2647415" y="808125"/>
          <a:ext cx="123502" cy="117666"/>
        </a:xfrm>
        <a:custGeom>
          <a:avLst/>
          <a:gdLst/>
          <a:ahLst/>
          <a:cxnLst/>
          <a:rect l="0" t="0" r="0" b="0"/>
          <a:pathLst>
            <a:path>
              <a:moveTo>
                <a:pt x="0" y="117666"/>
              </a:moveTo>
              <a:lnTo>
                <a:pt x="61751" y="117666"/>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22C9505F-304D-454D-98CE-018F44973669}" type="sibTrans" cxnId="{D382FA48-A503-4DAA-9425-A89ECECFA926}">
      <dgm:prSet/>
      <dgm:spPr/>
      <dgm:t>
        <a:bodyPr/>
        <a:lstStyle/>
        <a:p>
          <a:endParaRPr lang="en-NZ" sz="1200"/>
        </a:p>
      </dgm:t>
    </dgm:pt>
    <dgm:pt modelId="{F59C1F2E-95C6-4ADC-AFE9-97A140041ADE}">
      <dgm:prSet phldrT="[Text]" custT="1"/>
      <dgm:spPr>
        <a:xfrm>
          <a:off x="2770918" y="237976"/>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Provincial VKT reduction plan</a:t>
          </a:r>
        </a:p>
      </dgm:t>
    </dgm:pt>
    <dgm:pt modelId="{7EC99DF2-F3BF-4520-9693-6DBC7B1A5B8A}" type="parTrans" cxnId="{CF623BC9-B04B-406D-9136-56A899AA5B98}">
      <dgm:prSet custT="1"/>
      <dgm:spPr>
        <a:xfrm>
          <a:off x="2647415" y="286389"/>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253CCD69-CF86-4EC9-9D31-1F15F7CCD2AE}" type="sibTrans" cxnId="{CF623BC9-B04B-406D-9136-56A899AA5B98}">
      <dgm:prSet/>
      <dgm:spPr/>
      <dgm:t>
        <a:bodyPr/>
        <a:lstStyle/>
        <a:p>
          <a:endParaRPr lang="en-NZ" sz="1200"/>
        </a:p>
      </dgm:t>
    </dgm:pt>
    <dgm:pt modelId="{A4C35A1F-B946-4C69-B895-8A94393AB2F0}">
      <dgm:prSet phldrT="[Text]" custT="1"/>
      <dgm:spPr>
        <a:xfrm>
          <a:off x="2770918" y="949325"/>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Plan enhanced existing services and infrastructure</a:t>
          </a:r>
        </a:p>
      </dgm:t>
    </dgm:pt>
    <dgm:pt modelId="{D54E4C0C-A6F3-413C-AC61-DB76632AB2FD}" type="parTrans" cxnId="{82330290-D6E5-4D24-9F47-F98C8AB84AC0}">
      <dgm:prSet custT="1"/>
      <dgm:spPr>
        <a:xfrm>
          <a:off x="2647415" y="925792"/>
          <a:ext cx="123502" cy="117666"/>
        </a:xfrm>
        <a:custGeom>
          <a:avLst/>
          <a:gdLst/>
          <a:ahLst/>
          <a:cxnLst/>
          <a:rect l="0" t="0" r="0" b="0"/>
          <a:pathLst>
            <a:path>
              <a:moveTo>
                <a:pt x="0" y="0"/>
              </a:moveTo>
              <a:lnTo>
                <a:pt x="61751" y="0"/>
              </a:lnTo>
              <a:lnTo>
                <a:pt x="61751" y="117666"/>
              </a:lnTo>
              <a:lnTo>
                <a:pt x="123502" y="117666"/>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A9D890CE-1604-45EE-B635-65314DFAAA65}" type="sibTrans" cxnId="{82330290-D6E5-4D24-9F47-F98C8AB84AC0}">
      <dgm:prSet/>
      <dgm:spPr/>
      <dgm:t>
        <a:bodyPr/>
        <a:lstStyle/>
        <a:p>
          <a:endParaRPr lang="en-NZ" sz="1200"/>
        </a:p>
      </dgm:t>
    </dgm:pt>
    <dgm:pt modelId="{098F8BC8-1005-4658-8E6A-8499BDC7B85C}">
      <dgm:prSet phldrT="[Text]" custT="1"/>
      <dgm:spPr>
        <a:xfrm>
          <a:off x="1135414" y="1193330"/>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Freight</a:t>
          </a:r>
        </a:p>
      </dgm:t>
    </dgm:pt>
    <dgm:pt modelId="{B90DF374-985A-4AE5-9008-98C198824743}" type="parTrans" cxnId="{8EC69416-3A31-49A2-A33B-99FB2D5337A5}">
      <dgm:prSet custT="1"/>
      <dgm:spPr>
        <a:xfrm>
          <a:off x="1011911" y="693780"/>
          <a:ext cx="123502" cy="593683"/>
        </a:xfrm>
        <a:custGeom>
          <a:avLst/>
          <a:gdLst/>
          <a:ahLst/>
          <a:cxnLst/>
          <a:rect l="0" t="0" r="0" b="0"/>
          <a:pathLst>
            <a:path>
              <a:moveTo>
                <a:pt x="0" y="0"/>
              </a:moveTo>
              <a:lnTo>
                <a:pt x="61751" y="0"/>
              </a:lnTo>
              <a:lnTo>
                <a:pt x="61751" y="593683"/>
              </a:lnTo>
              <a:lnTo>
                <a:pt x="123502" y="593683"/>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9BD080AF-E15D-4538-9E7C-1DA44DDDBCC4}" type="sibTrans" cxnId="{8EC69416-3A31-49A2-A33B-99FB2D5337A5}">
      <dgm:prSet/>
      <dgm:spPr/>
      <dgm:t>
        <a:bodyPr/>
        <a:lstStyle/>
        <a:p>
          <a:endParaRPr lang="en-NZ" sz="1200"/>
        </a:p>
      </dgm:t>
    </dgm:pt>
    <dgm:pt modelId="{4B962C0E-6E1C-45AB-9847-8EBA06934072}">
      <dgm:prSet phldrT="[Text]" custT="1"/>
      <dgm:spPr>
        <a:xfrm>
          <a:off x="2770918" y="1193330"/>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Plan freight connections / hubs</a:t>
          </a:r>
        </a:p>
      </dgm:t>
    </dgm:pt>
    <dgm:pt modelId="{1829B1C0-A3AB-4856-9C7A-390D4E720B12}" type="parTrans" cxnId="{0E0AD6BC-0D89-44EF-B5CD-13412ED061D5}">
      <dgm:prSet custT="1"/>
      <dgm:spPr>
        <a:xfrm>
          <a:off x="2647415" y="1241743"/>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8E734E87-2DEA-4AF1-8044-BF324070F6B6}" type="sibTrans" cxnId="{0E0AD6BC-0D89-44EF-B5CD-13412ED061D5}">
      <dgm:prSet/>
      <dgm:spPr/>
      <dgm:t>
        <a:bodyPr/>
        <a:lstStyle/>
        <a:p>
          <a:endParaRPr lang="en-NZ" sz="1200"/>
        </a:p>
      </dgm:t>
    </dgm:pt>
    <dgm:pt modelId="{984C1138-7350-42D2-A6EC-68FF1378D338}">
      <dgm:prSet phldrT="[Text]" custT="1"/>
      <dgm:spPr>
        <a:xfrm rot="16200000">
          <a:off x="64853" y="1387932"/>
          <a:ext cx="915757" cy="979047"/>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vert="vert"/>
        <a:lstStyle/>
        <a:p>
          <a:pPr>
            <a:buNone/>
          </a:pPr>
          <a:r>
            <a:rPr lang="en-NZ" sz="1200">
              <a:solidFill>
                <a:sysClr val="window" lastClr="FFFFFF"/>
              </a:solidFill>
              <a:latin typeface="Arial"/>
              <a:ea typeface="+mn-ea"/>
              <a:cs typeface="+mn-cs"/>
            </a:rPr>
            <a:t>Economic tools (pricing and incentives)</a:t>
          </a:r>
        </a:p>
      </dgm:t>
    </dgm:pt>
    <dgm:pt modelId="{FF60F9C6-4E71-4622-AAD1-357D50B4ED7F}" type="parTrans" cxnId="{AF6F8694-CD3C-4F99-9F3D-8FE81FA08041}">
      <dgm:prSet/>
      <dgm:spPr/>
      <dgm:t>
        <a:bodyPr/>
        <a:lstStyle/>
        <a:p>
          <a:endParaRPr lang="en-NZ" sz="1200"/>
        </a:p>
      </dgm:t>
    </dgm:pt>
    <dgm:pt modelId="{3214E2E3-DF26-4CE2-8C4D-C8AE004868C8}" type="sibTrans" cxnId="{AF6F8694-CD3C-4F99-9F3D-8FE81FA08041}">
      <dgm:prSet/>
      <dgm:spPr/>
      <dgm:t>
        <a:bodyPr/>
        <a:lstStyle/>
        <a:p>
          <a:endParaRPr lang="en-NZ" sz="1200"/>
        </a:p>
      </dgm:t>
    </dgm:pt>
    <dgm:pt modelId="{8A2C1C30-F1F2-4883-8443-8203DE55FACA}">
      <dgm:prSet phldrT="[Text]" custT="1"/>
      <dgm:spPr>
        <a:xfrm>
          <a:off x="1135758" y="1431984"/>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Vehicle access and use</a:t>
          </a:r>
        </a:p>
      </dgm:t>
    </dgm:pt>
    <dgm:pt modelId="{405E2524-16CF-420A-AAE1-6A40084C5F22}" type="parTrans" cxnId="{5BB54015-F3D4-4291-80CC-A8B7823A0F0B}">
      <dgm:prSet custT="1"/>
      <dgm:spPr>
        <a:xfrm>
          <a:off x="1012256" y="1758129"/>
          <a:ext cx="123502" cy="119327"/>
        </a:xfrm>
        <a:custGeom>
          <a:avLst/>
          <a:gdLst/>
          <a:ahLst/>
          <a:cxnLst/>
          <a:rect l="0" t="0" r="0" b="0"/>
          <a:pathLst>
            <a:path>
              <a:moveTo>
                <a:pt x="0" y="119327"/>
              </a:moveTo>
              <a:lnTo>
                <a:pt x="61751" y="119327"/>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A327BBB9-8780-47E1-A9B1-C1610833A6DA}" type="sibTrans" cxnId="{5BB54015-F3D4-4291-80CC-A8B7823A0F0B}">
      <dgm:prSet/>
      <dgm:spPr/>
      <dgm:t>
        <a:bodyPr/>
        <a:lstStyle/>
        <a:p>
          <a:endParaRPr lang="en-NZ" sz="1200"/>
        </a:p>
      </dgm:t>
    </dgm:pt>
    <dgm:pt modelId="{A6FE2593-24F6-4B7A-8900-F9700623DE2C}">
      <dgm:prSet phldrT="[Text]" custT="1"/>
      <dgm:spPr>
        <a:xfrm>
          <a:off x="1135758" y="2134662"/>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Parking</a:t>
          </a:r>
        </a:p>
      </dgm:t>
    </dgm:pt>
    <dgm:pt modelId="{898006EF-6587-4BF7-93FD-BEF9F42F49D3}" type="parTrans" cxnId="{8A963260-8736-478F-9C7F-6E5AE6FB3720}">
      <dgm:prSet custT="1"/>
      <dgm:spPr>
        <a:xfrm>
          <a:off x="1012256" y="1877456"/>
          <a:ext cx="123502" cy="351339"/>
        </a:xfrm>
        <a:custGeom>
          <a:avLst/>
          <a:gdLst/>
          <a:ahLst/>
          <a:cxnLst/>
          <a:rect l="0" t="0" r="0" b="0"/>
          <a:pathLst>
            <a:path>
              <a:moveTo>
                <a:pt x="0" y="0"/>
              </a:moveTo>
              <a:lnTo>
                <a:pt x="61751" y="0"/>
              </a:lnTo>
              <a:lnTo>
                <a:pt x="61751" y="351339"/>
              </a:lnTo>
              <a:lnTo>
                <a:pt x="123502" y="351339"/>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94E7CC24-EDA8-49A3-B291-F6906911D8D1}" type="sibTrans" cxnId="{8A963260-8736-478F-9C7F-6E5AE6FB3720}">
      <dgm:prSet/>
      <dgm:spPr/>
      <dgm:t>
        <a:bodyPr/>
        <a:lstStyle/>
        <a:p>
          <a:endParaRPr lang="en-NZ" sz="1200"/>
        </a:p>
      </dgm:t>
    </dgm:pt>
    <dgm:pt modelId="{E4E5DFD3-660D-471A-BD2F-1CCA2862B5CA}">
      <dgm:prSet phldrT="[Text]" custT="1"/>
      <dgm:spPr>
        <a:xfrm>
          <a:off x="2771262" y="2134662"/>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Parking management</a:t>
          </a:r>
        </a:p>
      </dgm:t>
    </dgm:pt>
    <dgm:pt modelId="{1655D459-2AED-4552-BEF3-586A9695E8D3}" type="parTrans" cxnId="{1A031388-3C28-4F33-885A-1C648AC4FC44}">
      <dgm:prSet custT="1"/>
      <dgm:spPr>
        <a:xfrm>
          <a:off x="2647759" y="2183075"/>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0574E147-5629-4919-A7BF-BFE76AAEF465}" type="sibTrans" cxnId="{1A031388-3C28-4F33-885A-1C648AC4FC44}">
      <dgm:prSet/>
      <dgm:spPr/>
      <dgm:t>
        <a:bodyPr/>
        <a:lstStyle/>
        <a:p>
          <a:endParaRPr lang="en-NZ" sz="1200"/>
        </a:p>
      </dgm:t>
    </dgm:pt>
    <dgm:pt modelId="{768CAB55-18D1-4AAD-B0FF-AD441DC8C632}">
      <dgm:prSet phldrT="[Text]" custT="1"/>
      <dgm:spPr>
        <a:xfrm>
          <a:off x="2771262" y="1428663"/>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Demand management</a:t>
          </a:r>
        </a:p>
      </dgm:t>
    </dgm:pt>
    <dgm:pt modelId="{607CB714-AD5A-4968-942B-4BEE0C812F7D}" type="parTrans" cxnId="{5BC8D2BB-2C72-4263-BDF3-98426A298200}">
      <dgm:prSet custT="1"/>
      <dgm:spPr>
        <a:xfrm>
          <a:off x="2647759" y="1522796"/>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F6874C06-2303-46F9-8835-6778200BEE4D}" type="sibTrans" cxnId="{5BC8D2BB-2C72-4263-BDF3-98426A298200}">
      <dgm:prSet/>
      <dgm:spPr/>
      <dgm:t>
        <a:bodyPr/>
        <a:lstStyle/>
        <a:p>
          <a:endParaRPr lang="en-NZ" sz="1200"/>
        </a:p>
      </dgm:t>
    </dgm:pt>
    <dgm:pt modelId="{244C8D42-12D1-47C2-8146-2809BB0B2A9A}">
      <dgm:prSet phldrT="[Text]" custT="1"/>
      <dgm:spPr>
        <a:xfrm>
          <a:off x="2771262" y="1899329"/>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Nationwide road pricing</a:t>
          </a:r>
        </a:p>
      </dgm:t>
    </dgm:pt>
    <dgm:pt modelId="{D7014959-412D-44F3-866E-CDD510672C21}" type="parTrans" cxnId="{9C559095-421A-453B-A2A0-DB44345571B8}">
      <dgm:prSet custT="1"/>
      <dgm:spPr>
        <a:xfrm>
          <a:off x="2647759" y="1758129"/>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0B32240D-FAD0-45D7-8706-2F6D8516E291}" type="sibTrans" cxnId="{9C559095-421A-453B-A2A0-DB44345571B8}">
      <dgm:prSet/>
      <dgm:spPr/>
      <dgm:t>
        <a:bodyPr/>
        <a:lstStyle/>
        <a:p>
          <a:endParaRPr lang="en-NZ" sz="1200"/>
        </a:p>
      </dgm:t>
    </dgm:pt>
    <dgm:pt modelId="{0A4A69EF-3BE9-4BEC-BE20-6CADC81E0B76}">
      <dgm:prSet phldrT="[Text]" custT="1"/>
      <dgm:spPr>
        <a:xfrm>
          <a:off x="2771262" y="1663996"/>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Place based access charging</a:t>
          </a:r>
        </a:p>
      </dgm:t>
    </dgm:pt>
    <dgm:pt modelId="{73817709-E117-4E97-A83B-B2A1B04BDF02}" type="parTrans" cxnId="{0CABBFC9-5F67-41B2-9AE6-842C28C82D48}">
      <dgm:prSet custT="1"/>
      <dgm:spPr>
        <a:xfrm>
          <a:off x="2647759" y="1712409"/>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49F11E73-3C76-466B-A104-A9E975617130}" type="sibTrans" cxnId="{0CABBFC9-5F67-41B2-9AE6-842C28C82D48}">
      <dgm:prSet/>
      <dgm:spPr/>
      <dgm:t>
        <a:bodyPr/>
        <a:lstStyle/>
        <a:p>
          <a:endParaRPr lang="en-NZ" sz="1200"/>
        </a:p>
      </dgm:t>
    </dgm:pt>
    <dgm:pt modelId="{6161A622-D589-411F-A73B-0F3A99134D47}">
      <dgm:prSet phldrT="[Text]" custT="1"/>
      <dgm:spPr>
        <a:xfrm rot="16200000">
          <a:off x="6355" y="2449379"/>
          <a:ext cx="1024535" cy="970829"/>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vert="vert"/>
        <a:lstStyle/>
        <a:p>
          <a:pPr>
            <a:buNone/>
          </a:pPr>
          <a:r>
            <a:rPr lang="en-NZ" sz="1200">
              <a:solidFill>
                <a:sysClr val="window" lastClr="FFFFFF"/>
              </a:solidFill>
              <a:latin typeface="Arial"/>
              <a:ea typeface="+mn-ea"/>
              <a:cs typeface="+mn-cs"/>
            </a:rPr>
            <a:t>Network design, management, and optimisation</a:t>
          </a:r>
        </a:p>
      </dgm:t>
    </dgm:pt>
    <dgm:pt modelId="{0C481892-3909-47B6-9289-6E245A9AEB87}" type="parTrans" cxnId="{1BDB7E2C-4F4E-4DA9-A1AC-4F469B7D4A23}">
      <dgm:prSet/>
      <dgm:spPr/>
      <dgm:t>
        <a:bodyPr/>
        <a:lstStyle/>
        <a:p>
          <a:endParaRPr lang="en-NZ" sz="1200"/>
        </a:p>
      </dgm:t>
    </dgm:pt>
    <dgm:pt modelId="{D934718D-D981-430E-BF80-E006EADAEE85}" type="sibTrans" cxnId="{1BDB7E2C-4F4E-4DA9-A1AC-4F469B7D4A23}">
      <dgm:prSet/>
      <dgm:spPr/>
      <dgm:t>
        <a:bodyPr/>
        <a:lstStyle/>
        <a:p>
          <a:endParaRPr lang="en-NZ" sz="1200"/>
        </a:p>
      </dgm:t>
    </dgm:pt>
    <dgm:pt modelId="{DA16676D-55D8-4177-96FF-1C71307B7EFA}">
      <dgm:prSet phldrT="[Text]" custT="1"/>
      <dgm:spPr>
        <a:xfrm>
          <a:off x="1127541" y="2369995"/>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Multi-modal planning</a:t>
          </a:r>
        </a:p>
      </dgm:t>
    </dgm:pt>
    <dgm:pt modelId="{6438AD9D-967E-485F-AB75-85DCBA72B61D}" type="parTrans" cxnId="{233BF20E-5C38-44CA-931E-7AC4A2A58BC5}">
      <dgm:prSet custT="1"/>
      <dgm:spPr>
        <a:xfrm>
          <a:off x="1004038" y="2464128"/>
          <a:ext cx="123502" cy="470666"/>
        </a:xfrm>
        <a:custGeom>
          <a:avLst/>
          <a:gdLst/>
          <a:ahLst/>
          <a:cxnLst/>
          <a:rect l="0" t="0" r="0" b="0"/>
          <a:pathLst>
            <a:path>
              <a:moveTo>
                <a:pt x="0" y="470666"/>
              </a:moveTo>
              <a:lnTo>
                <a:pt x="61751" y="470666"/>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5EBB1EE0-FF01-4B9A-8B1F-D28A7372D90E}" type="sibTrans" cxnId="{233BF20E-5C38-44CA-931E-7AC4A2A58BC5}">
      <dgm:prSet/>
      <dgm:spPr/>
      <dgm:t>
        <a:bodyPr/>
        <a:lstStyle/>
        <a:p>
          <a:endParaRPr lang="en-NZ" sz="1200"/>
        </a:p>
      </dgm:t>
    </dgm:pt>
    <dgm:pt modelId="{1D2C91B6-D690-420C-B13C-92816953C8BE}">
      <dgm:prSet phldrT="[Text]" custT="1"/>
      <dgm:spPr>
        <a:xfrm>
          <a:off x="1127541" y="2608649"/>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Vehicle access and use</a:t>
          </a:r>
        </a:p>
      </dgm:t>
    </dgm:pt>
    <dgm:pt modelId="{22E9CF3D-8A2C-4BF7-9909-4F9CE4FA1FFF}" type="parTrans" cxnId="{6317FA45-8CA5-4054-B7FF-01BBD1C2B674}">
      <dgm:prSet custT="1"/>
      <dgm:spPr>
        <a:xfrm>
          <a:off x="1004038" y="2889074"/>
          <a:ext cx="123502" cy="91440"/>
        </a:xfrm>
        <a:custGeom>
          <a:avLst/>
          <a:gdLst/>
          <a:ahLst/>
          <a:cxnLst/>
          <a:rect l="0" t="0" r="0" b="0"/>
          <a:pathLst>
            <a:path>
              <a:moveTo>
                <a:pt x="0" y="45720"/>
              </a:moveTo>
              <a:lnTo>
                <a:pt x="123502" y="45720"/>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11F32913-03DD-4EE9-B6AE-7B661451F34D}" type="sibTrans" cxnId="{6317FA45-8CA5-4054-B7FF-01BBD1C2B674}">
      <dgm:prSet/>
      <dgm:spPr/>
      <dgm:t>
        <a:bodyPr/>
        <a:lstStyle/>
        <a:p>
          <a:endParaRPr lang="en-NZ" sz="1200"/>
        </a:p>
      </dgm:t>
    </dgm:pt>
    <dgm:pt modelId="{243FEF6B-46CA-4CC9-8807-A8A5254FC0C3}">
      <dgm:prSet phldrT="[Text]" custT="1"/>
      <dgm:spPr>
        <a:xfrm>
          <a:off x="1127541" y="3311327"/>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Travel reduction</a:t>
          </a:r>
        </a:p>
      </dgm:t>
    </dgm:pt>
    <dgm:pt modelId="{FF73699F-52A7-42B1-8041-841394979095}" type="parTrans" cxnId="{49951E2D-AF7C-4177-844C-A07256B87283}">
      <dgm:prSet custT="1"/>
      <dgm:spPr>
        <a:xfrm>
          <a:off x="1004038" y="2934794"/>
          <a:ext cx="123502" cy="470666"/>
        </a:xfrm>
        <a:custGeom>
          <a:avLst/>
          <a:gdLst/>
          <a:ahLst/>
          <a:cxnLst/>
          <a:rect l="0" t="0" r="0" b="0"/>
          <a:pathLst>
            <a:path>
              <a:moveTo>
                <a:pt x="0" y="0"/>
              </a:moveTo>
              <a:lnTo>
                <a:pt x="61751" y="0"/>
              </a:lnTo>
              <a:lnTo>
                <a:pt x="61751" y="470666"/>
              </a:lnTo>
              <a:lnTo>
                <a:pt x="123502" y="470666"/>
              </a:lnTo>
            </a:path>
          </a:pathLst>
        </a:custGeom>
        <a:noFill/>
        <a:ln w="12700" cap="flat" cmpd="sng" algn="ctr">
          <a:solidFill>
            <a:srgbClr val="E8772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579E2759-5A25-4C04-9902-2536BB4C9F66}" type="sibTrans" cxnId="{49951E2D-AF7C-4177-844C-A07256B87283}">
      <dgm:prSet/>
      <dgm:spPr/>
      <dgm:t>
        <a:bodyPr/>
        <a:lstStyle/>
        <a:p>
          <a:endParaRPr lang="en-NZ" sz="1200"/>
        </a:p>
      </dgm:t>
    </dgm:pt>
    <dgm:pt modelId="{BCB66A12-538C-44D7-9F37-FD834700FDEB}">
      <dgm:prSet phldrT="[Text]" custT="1"/>
      <dgm:spPr>
        <a:xfrm>
          <a:off x="2763044" y="2369995"/>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Apply Network Operating Framework</a:t>
          </a:r>
        </a:p>
      </dgm:t>
    </dgm:pt>
    <dgm:pt modelId="{0E9525B2-C2AD-4002-BAB9-78A731F0D38C}" type="parTrans" cxnId="{7AECAAC3-859F-4993-BB78-9946822C466C}">
      <dgm:prSet custT="1"/>
      <dgm:spPr>
        <a:xfrm>
          <a:off x="2639542" y="2418408"/>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2E352C72-64E6-41E1-B762-0345756D9311}" type="sibTrans" cxnId="{7AECAAC3-859F-4993-BB78-9946822C466C}">
      <dgm:prSet/>
      <dgm:spPr/>
      <dgm:t>
        <a:bodyPr/>
        <a:lstStyle/>
        <a:p>
          <a:endParaRPr lang="en-NZ" sz="1200"/>
        </a:p>
      </dgm:t>
    </dgm:pt>
    <dgm:pt modelId="{F6084F33-EE86-4404-89DE-771235AA0184}">
      <dgm:prSet phldrT="[Text]" custT="1"/>
      <dgm:spPr>
        <a:xfrm>
          <a:off x="2763044" y="2605328"/>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Reallocate road space</a:t>
          </a:r>
        </a:p>
      </dgm:t>
    </dgm:pt>
    <dgm:pt modelId="{417A4B63-FA4B-4350-97A3-60BBAC5ACE1C}" type="parTrans" cxnId="{DB33C80C-7F22-4FC4-8728-6AD95830DC31}">
      <dgm:prSet custT="1"/>
      <dgm:spPr>
        <a:xfrm>
          <a:off x="2639542" y="2699461"/>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26E20063-E1EE-49E3-B0D9-D9337290BE63}" type="sibTrans" cxnId="{DB33C80C-7F22-4FC4-8728-6AD95830DC31}">
      <dgm:prSet/>
      <dgm:spPr/>
      <dgm:t>
        <a:bodyPr/>
        <a:lstStyle/>
        <a:p>
          <a:endParaRPr lang="en-NZ" sz="1200"/>
        </a:p>
      </dgm:t>
    </dgm:pt>
    <dgm:pt modelId="{75AED2DE-113C-465E-847F-9400D0475A85}">
      <dgm:prSet phldrT="[Text]" custT="1"/>
      <dgm:spPr>
        <a:xfrm>
          <a:off x="2763044" y="3311327"/>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Travel plans</a:t>
          </a:r>
        </a:p>
      </dgm:t>
    </dgm:pt>
    <dgm:pt modelId="{51EDDA0E-2284-420B-AE82-8A95DCBBDAFE}" type="parTrans" cxnId="{3E6E51C9-74C3-4305-A8A9-F3E143FA42BD}">
      <dgm:prSet custT="1"/>
      <dgm:spPr>
        <a:xfrm>
          <a:off x="2639542" y="3359740"/>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46674A89-1EFC-403D-9670-A782C857BB3F}" type="sibTrans" cxnId="{3E6E51C9-74C3-4305-A8A9-F3E143FA42BD}">
      <dgm:prSet/>
      <dgm:spPr/>
      <dgm:t>
        <a:bodyPr/>
        <a:lstStyle/>
        <a:p>
          <a:endParaRPr lang="en-NZ" sz="1200"/>
        </a:p>
      </dgm:t>
    </dgm:pt>
    <dgm:pt modelId="{70BA7332-652F-4F5B-94B7-2910796612FE}">
      <dgm:prSet phldrT="[Text]" custT="1"/>
      <dgm:spPr>
        <a:xfrm>
          <a:off x="2763044" y="2840661"/>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Speed management</a:t>
          </a:r>
        </a:p>
      </dgm:t>
    </dgm:pt>
    <dgm:pt modelId="{43A32C31-7C4D-4E5D-88D1-2E4502E47408}" type="parTrans" cxnId="{4C741168-8540-44ED-B5F3-3CBA767BE632}">
      <dgm:prSet custT="1"/>
      <dgm:spPr>
        <a:xfrm>
          <a:off x="2639542" y="2889074"/>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7C0ADA1A-C40A-4F96-AE0D-65E07C2EF16A}" type="sibTrans" cxnId="{4C741168-8540-44ED-B5F3-3CBA767BE632}">
      <dgm:prSet/>
      <dgm:spPr/>
      <dgm:t>
        <a:bodyPr/>
        <a:lstStyle/>
        <a:p>
          <a:endParaRPr lang="en-NZ" sz="1200"/>
        </a:p>
      </dgm:t>
    </dgm:pt>
    <dgm:pt modelId="{B666EED8-86BB-4DE7-A708-6812667599A6}">
      <dgm:prSet phldrT="[Text]" custT="1"/>
      <dgm:spPr>
        <a:xfrm>
          <a:off x="2763044" y="3075994"/>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NZ" sz="1200">
              <a:solidFill>
                <a:sysClr val="window" lastClr="FFFFFF"/>
              </a:solidFill>
              <a:latin typeface="Arial"/>
              <a:ea typeface="+mn-ea"/>
              <a:cs typeface="+mn-cs"/>
            </a:rPr>
            <a:t>Parking and HOV lane enforcement</a:t>
          </a:r>
        </a:p>
      </dgm:t>
    </dgm:pt>
    <dgm:pt modelId="{6D01550B-4F6C-42CF-90EA-38F592C42F2A}" type="parTrans" cxnId="{82661483-261D-4428-8272-4E9333D33D1F}">
      <dgm:prSet custT="1"/>
      <dgm:spPr>
        <a:xfrm>
          <a:off x="2639542" y="2934794"/>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gm:spPr>
      <dgm:t>
        <a:bodyPr/>
        <a:lstStyle/>
        <a:p>
          <a:pPr>
            <a:buNone/>
          </a:pPr>
          <a:endParaRPr lang="en-NZ" sz="1200">
            <a:solidFill>
              <a:sysClr val="window" lastClr="FFFFFF">
                <a:hueOff val="0"/>
                <a:satOff val="0"/>
                <a:lumOff val="0"/>
                <a:alphaOff val="0"/>
              </a:sysClr>
            </a:solidFill>
            <a:latin typeface="Arial"/>
            <a:ea typeface="+mn-ea"/>
            <a:cs typeface="+mn-cs"/>
          </a:endParaRPr>
        </a:p>
      </dgm:t>
    </dgm:pt>
    <dgm:pt modelId="{317E8BD0-7991-4BC8-8E3A-1379E608F06B}" type="sibTrans" cxnId="{82661483-261D-4428-8272-4E9333D33D1F}">
      <dgm:prSet/>
      <dgm:spPr/>
      <dgm:t>
        <a:bodyPr/>
        <a:lstStyle/>
        <a:p>
          <a:endParaRPr lang="en-NZ" sz="1200"/>
        </a:p>
      </dgm:t>
    </dgm:pt>
    <dgm:pt modelId="{73E848D5-35B2-4F1C-936B-6C623512B8B2}" type="pres">
      <dgm:prSet presAssocID="{E2A4BDFD-0F40-4926-9046-5134984C875A}" presName="Name0" presStyleCnt="0">
        <dgm:presLayoutVars>
          <dgm:chPref val="1"/>
          <dgm:dir/>
          <dgm:animOne val="branch"/>
          <dgm:animLvl val="lvl"/>
          <dgm:resizeHandles val="exact"/>
        </dgm:presLayoutVars>
      </dgm:prSet>
      <dgm:spPr/>
    </dgm:pt>
    <dgm:pt modelId="{FA861B92-BA60-498D-84BE-458FDBB7E78A}" type="pres">
      <dgm:prSet presAssocID="{378CF4FC-D57F-414B-B649-462C3D660042}" presName="root1" presStyleCnt="0"/>
      <dgm:spPr/>
    </dgm:pt>
    <dgm:pt modelId="{FBB18961-FBAF-413F-888E-918092287FAD}" type="pres">
      <dgm:prSet presAssocID="{378CF4FC-D57F-414B-B649-462C3D660042}" presName="LevelOneTextNode" presStyleLbl="node0" presStyleIdx="0" presStyleCnt="3" custScaleX="519850" custScaleY="130980">
        <dgm:presLayoutVars>
          <dgm:chPref val="3"/>
        </dgm:presLayoutVars>
      </dgm:prSet>
      <dgm:spPr/>
    </dgm:pt>
    <dgm:pt modelId="{9F3C8A71-16BD-4041-8DF8-DE7ACD776BA0}" type="pres">
      <dgm:prSet presAssocID="{378CF4FC-D57F-414B-B649-462C3D660042}" presName="level2hierChild" presStyleCnt="0"/>
      <dgm:spPr/>
    </dgm:pt>
    <dgm:pt modelId="{61C9EF4D-C78B-4832-9E91-0F437F23C93D}" type="pres">
      <dgm:prSet presAssocID="{5366ED8A-F7DB-4327-A305-29B9654120E1}" presName="conn2-1" presStyleLbl="parChTrans1D2" presStyleIdx="0" presStyleCnt="8"/>
      <dgm:spPr/>
    </dgm:pt>
    <dgm:pt modelId="{3E24F540-EF74-49CD-8043-150AB730AEFC}" type="pres">
      <dgm:prSet presAssocID="{5366ED8A-F7DB-4327-A305-29B9654120E1}" presName="connTx" presStyleLbl="parChTrans1D2" presStyleIdx="0" presStyleCnt="8"/>
      <dgm:spPr/>
    </dgm:pt>
    <dgm:pt modelId="{995FAF0B-BE01-46C0-8E0C-6A059210C25E}" type="pres">
      <dgm:prSet presAssocID="{C48CC2E9-7AC0-4C08-9599-0990892F98E9}" presName="root2" presStyleCnt="0"/>
      <dgm:spPr/>
    </dgm:pt>
    <dgm:pt modelId="{71611831-A3F8-4414-A829-764BD6531370}" type="pres">
      <dgm:prSet presAssocID="{C48CC2E9-7AC0-4C08-9599-0990892F98E9}" presName="LevelTwoTextNode" presStyleLbl="node2" presStyleIdx="0" presStyleCnt="8" custScaleX="244853" custScaleY="346472">
        <dgm:presLayoutVars>
          <dgm:chPref val="3"/>
        </dgm:presLayoutVars>
      </dgm:prSet>
      <dgm:spPr/>
    </dgm:pt>
    <dgm:pt modelId="{219D3D36-D896-4DDE-8479-CF067F47737F}" type="pres">
      <dgm:prSet presAssocID="{C48CC2E9-7AC0-4C08-9599-0990892F98E9}" presName="level3hierChild" presStyleCnt="0"/>
      <dgm:spPr/>
    </dgm:pt>
    <dgm:pt modelId="{FDF9FB33-266D-4FF3-ABA5-25D301AB9444}" type="pres">
      <dgm:prSet presAssocID="{60BBF30C-B8BA-4A50-BB89-B15FA9BD1A27}" presName="conn2-1" presStyleLbl="parChTrans1D3" presStyleIdx="0" presStyleCnt="15"/>
      <dgm:spPr/>
    </dgm:pt>
    <dgm:pt modelId="{7DD74DF4-44A5-4C3F-B451-7E6D0CD0F4A5}" type="pres">
      <dgm:prSet presAssocID="{60BBF30C-B8BA-4A50-BB89-B15FA9BD1A27}" presName="connTx" presStyleLbl="parChTrans1D3" presStyleIdx="0" presStyleCnt="15"/>
      <dgm:spPr/>
    </dgm:pt>
    <dgm:pt modelId="{1D6E8FE6-8014-48A3-B45F-02D227CF535C}" type="pres">
      <dgm:prSet presAssocID="{454B2C9A-6CF8-4B25-8A0C-DBCBE145D0B1}" presName="root2" presStyleCnt="0"/>
      <dgm:spPr/>
    </dgm:pt>
    <dgm:pt modelId="{0C8BF87B-0554-4B63-B0E6-9A74BEF16624}" type="pres">
      <dgm:prSet presAssocID="{454B2C9A-6CF8-4B25-8A0C-DBCBE145D0B1}" presName="LevelTwoTextNode" presStyleLbl="node3" presStyleIdx="0" presStyleCnt="15" custScaleX="559664">
        <dgm:presLayoutVars>
          <dgm:chPref val="3"/>
        </dgm:presLayoutVars>
      </dgm:prSet>
      <dgm:spPr/>
    </dgm:pt>
    <dgm:pt modelId="{724705A4-D42C-47FC-969A-4A4748B54CCF}" type="pres">
      <dgm:prSet presAssocID="{454B2C9A-6CF8-4B25-8A0C-DBCBE145D0B1}" presName="level3hierChild" presStyleCnt="0"/>
      <dgm:spPr/>
    </dgm:pt>
    <dgm:pt modelId="{3013FF2D-6529-4755-A2AF-3D8BD5A5FF5A}" type="pres">
      <dgm:prSet presAssocID="{7EC99DF2-F3BF-4520-9693-6DBC7B1A5B8A}" presName="conn2-1" presStyleLbl="parChTrans1D3" presStyleIdx="1" presStyleCnt="15"/>
      <dgm:spPr/>
    </dgm:pt>
    <dgm:pt modelId="{DF8CC0B1-8A06-42F7-A72A-0441D3CD57EF}" type="pres">
      <dgm:prSet presAssocID="{7EC99DF2-F3BF-4520-9693-6DBC7B1A5B8A}" presName="connTx" presStyleLbl="parChTrans1D3" presStyleIdx="1" presStyleCnt="15"/>
      <dgm:spPr/>
    </dgm:pt>
    <dgm:pt modelId="{3134237C-53E1-4212-B583-FC4AA2FFA3CE}" type="pres">
      <dgm:prSet presAssocID="{F59C1F2E-95C6-4ADC-AFE9-97A140041ADE}" presName="root2" presStyleCnt="0"/>
      <dgm:spPr/>
    </dgm:pt>
    <dgm:pt modelId="{DFF32269-60B4-4245-ACE6-A558044406E9}" type="pres">
      <dgm:prSet presAssocID="{F59C1F2E-95C6-4ADC-AFE9-97A140041ADE}" presName="LevelTwoTextNode" presStyleLbl="node3" presStyleIdx="1" presStyleCnt="15" custScaleX="559664">
        <dgm:presLayoutVars>
          <dgm:chPref val="3"/>
        </dgm:presLayoutVars>
      </dgm:prSet>
      <dgm:spPr/>
    </dgm:pt>
    <dgm:pt modelId="{F16334D7-05C0-435B-8C5A-0EE1CAFC5FC9}" type="pres">
      <dgm:prSet presAssocID="{F59C1F2E-95C6-4ADC-AFE9-97A140041ADE}" presName="level3hierChild" presStyleCnt="0"/>
      <dgm:spPr/>
    </dgm:pt>
    <dgm:pt modelId="{0CD265C2-3D4F-4A55-911B-C5F3C12E2276}" type="pres">
      <dgm:prSet presAssocID="{31100E1B-174B-4387-8462-EC048BD95D6F}" presName="conn2-1" presStyleLbl="parChTrans1D3" presStyleIdx="2" presStyleCnt="15"/>
      <dgm:spPr/>
    </dgm:pt>
    <dgm:pt modelId="{C19D055E-3FBE-4039-85D6-A94F47D25C87}" type="pres">
      <dgm:prSet presAssocID="{31100E1B-174B-4387-8462-EC048BD95D6F}" presName="connTx" presStyleLbl="parChTrans1D3" presStyleIdx="2" presStyleCnt="15"/>
      <dgm:spPr/>
    </dgm:pt>
    <dgm:pt modelId="{094AF612-A475-4D94-8DFE-22C5F7D74ACC}" type="pres">
      <dgm:prSet presAssocID="{B99E1ABB-A0C9-4A9E-A6BE-523FE168EAB0}" presName="root2" presStyleCnt="0"/>
      <dgm:spPr/>
    </dgm:pt>
    <dgm:pt modelId="{A5558EC5-6784-462E-93A5-9E1EBE885CCD}" type="pres">
      <dgm:prSet presAssocID="{B99E1ABB-A0C9-4A9E-A6BE-523FE168EAB0}" presName="LevelTwoTextNode" presStyleLbl="node3" presStyleIdx="2" presStyleCnt="15" custScaleX="559664">
        <dgm:presLayoutVars>
          <dgm:chPref val="3"/>
        </dgm:presLayoutVars>
      </dgm:prSet>
      <dgm:spPr/>
    </dgm:pt>
    <dgm:pt modelId="{BFB3C151-B405-4BC2-B02F-48B4952F3FBC}" type="pres">
      <dgm:prSet presAssocID="{B99E1ABB-A0C9-4A9E-A6BE-523FE168EAB0}" presName="level3hierChild" presStyleCnt="0"/>
      <dgm:spPr/>
    </dgm:pt>
    <dgm:pt modelId="{5575080C-97AD-4459-AE61-51A55898362B}" type="pres">
      <dgm:prSet presAssocID="{59D8E07A-8BF4-4DAF-B757-F504B8858915}" presName="conn2-1" presStyleLbl="parChTrans1D2" presStyleIdx="1" presStyleCnt="8"/>
      <dgm:spPr/>
    </dgm:pt>
    <dgm:pt modelId="{94BAE391-E578-4754-9344-317DDFAB1AA0}" type="pres">
      <dgm:prSet presAssocID="{59D8E07A-8BF4-4DAF-B757-F504B8858915}" presName="connTx" presStyleLbl="parChTrans1D2" presStyleIdx="1" presStyleCnt="8"/>
      <dgm:spPr/>
    </dgm:pt>
    <dgm:pt modelId="{89850560-254A-4ED7-B8A5-E6E3C5BB14A7}" type="pres">
      <dgm:prSet presAssocID="{85ADDBA5-4454-4C9B-B17F-0C2052FB24B3}" presName="root2" presStyleCnt="0"/>
      <dgm:spPr/>
    </dgm:pt>
    <dgm:pt modelId="{AD48A929-EC6D-4C65-A109-D72940D9E65A}" type="pres">
      <dgm:prSet presAssocID="{85ADDBA5-4454-4C9B-B17F-0C2052FB24B3}" presName="LevelTwoTextNode" presStyleLbl="node2" presStyleIdx="1" presStyleCnt="8" custScaleX="244853" custScaleY="234212">
        <dgm:presLayoutVars>
          <dgm:chPref val="3"/>
        </dgm:presLayoutVars>
      </dgm:prSet>
      <dgm:spPr/>
    </dgm:pt>
    <dgm:pt modelId="{E1FD1E63-F54C-48F6-8FC2-A3B91D46904F}" type="pres">
      <dgm:prSet presAssocID="{85ADDBA5-4454-4C9B-B17F-0C2052FB24B3}" presName="level3hierChild" presStyleCnt="0"/>
      <dgm:spPr/>
    </dgm:pt>
    <dgm:pt modelId="{E396C43C-D353-4A17-81F2-8825D85B4278}" type="pres">
      <dgm:prSet presAssocID="{7926A025-4E5E-48A3-B563-487941E0571D}" presName="conn2-1" presStyleLbl="parChTrans1D3" presStyleIdx="3" presStyleCnt="15"/>
      <dgm:spPr/>
    </dgm:pt>
    <dgm:pt modelId="{199C59A4-6D1A-464A-857F-F1A201A58751}" type="pres">
      <dgm:prSet presAssocID="{7926A025-4E5E-48A3-B563-487941E0571D}" presName="connTx" presStyleLbl="parChTrans1D3" presStyleIdx="3" presStyleCnt="15"/>
      <dgm:spPr/>
    </dgm:pt>
    <dgm:pt modelId="{3B6B382A-8D10-43BB-AE51-16A6453CAD35}" type="pres">
      <dgm:prSet presAssocID="{F33AC501-A817-4A13-BB38-1CD8A30C0C88}" presName="root2" presStyleCnt="0"/>
      <dgm:spPr/>
    </dgm:pt>
    <dgm:pt modelId="{DEB2E66E-E2D6-4410-8D9F-0A42E125E03F}" type="pres">
      <dgm:prSet presAssocID="{F33AC501-A817-4A13-BB38-1CD8A30C0C88}" presName="LevelTwoTextNode" presStyleLbl="node3" presStyleIdx="3" presStyleCnt="15" custScaleX="559664">
        <dgm:presLayoutVars>
          <dgm:chPref val="3"/>
        </dgm:presLayoutVars>
      </dgm:prSet>
      <dgm:spPr/>
    </dgm:pt>
    <dgm:pt modelId="{8A55A33A-2778-47BD-8F3B-54B03318DB67}" type="pres">
      <dgm:prSet presAssocID="{F33AC501-A817-4A13-BB38-1CD8A30C0C88}" presName="level3hierChild" presStyleCnt="0"/>
      <dgm:spPr/>
    </dgm:pt>
    <dgm:pt modelId="{99C15D26-149A-4800-8592-866FA2AD8B25}" type="pres">
      <dgm:prSet presAssocID="{D54E4C0C-A6F3-413C-AC61-DB76632AB2FD}" presName="conn2-1" presStyleLbl="parChTrans1D3" presStyleIdx="4" presStyleCnt="15"/>
      <dgm:spPr/>
    </dgm:pt>
    <dgm:pt modelId="{FDD86ED3-DD9F-463C-8E45-DFAE89E7B1E6}" type="pres">
      <dgm:prSet presAssocID="{D54E4C0C-A6F3-413C-AC61-DB76632AB2FD}" presName="connTx" presStyleLbl="parChTrans1D3" presStyleIdx="4" presStyleCnt="15"/>
      <dgm:spPr/>
    </dgm:pt>
    <dgm:pt modelId="{D7D5E712-90EA-4B96-98A0-7AA3CE0E9F94}" type="pres">
      <dgm:prSet presAssocID="{A4C35A1F-B946-4C69-B895-8A94393AB2F0}" presName="root2" presStyleCnt="0"/>
      <dgm:spPr/>
    </dgm:pt>
    <dgm:pt modelId="{D46F42FE-C1E6-4401-BCC8-BE1EDA0FDB1E}" type="pres">
      <dgm:prSet presAssocID="{A4C35A1F-B946-4C69-B895-8A94393AB2F0}" presName="LevelTwoTextNode" presStyleLbl="node3" presStyleIdx="4" presStyleCnt="15" custScaleX="559664">
        <dgm:presLayoutVars>
          <dgm:chPref val="3"/>
        </dgm:presLayoutVars>
      </dgm:prSet>
      <dgm:spPr/>
    </dgm:pt>
    <dgm:pt modelId="{B0703C16-E27F-48A1-B81E-CCA67B63F428}" type="pres">
      <dgm:prSet presAssocID="{A4C35A1F-B946-4C69-B895-8A94393AB2F0}" presName="level3hierChild" presStyleCnt="0"/>
      <dgm:spPr/>
    </dgm:pt>
    <dgm:pt modelId="{FF8EF129-188F-4322-BFB6-EED795E7C9E4}" type="pres">
      <dgm:prSet presAssocID="{B90DF374-985A-4AE5-9008-98C198824743}" presName="conn2-1" presStyleLbl="parChTrans1D2" presStyleIdx="2" presStyleCnt="8"/>
      <dgm:spPr/>
    </dgm:pt>
    <dgm:pt modelId="{74CC22EF-9831-4B82-9116-A1F42DBAE5B6}" type="pres">
      <dgm:prSet presAssocID="{B90DF374-985A-4AE5-9008-98C198824743}" presName="connTx" presStyleLbl="parChTrans1D2" presStyleIdx="2" presStyleCnt="8"/>
      <dgm:spPr/>
    </dgm:pt>
    <dgm:pt modelId="{944E7743-3680-451B-96C6-B8D93F7A76D3}" type="pres">
      <dgm:prSet presAssocID="{098F8BC8-1005-4658-8E6A-8499BDC7B85C}" presName="root2" presStyleCnt="0"/>
      <dgm:spPr/>
    </dgm:pt>
    <dgm:pt modelId="{8F16FC0B-080C-4A1E-A9F2-4656AE1B784A}" type="pres">
      <dgm:prSet presAssocID="{098F8BC8-1005-4658-8E6A-8499BDC7B85C}" presName="LevelTwoTextNode" presStyleLbl="node2" presStyleIdx="2" presStyleCnt="8" custScaleX="244853">
        <dgm:presLayoutVars>
          <dgm:chPref val="3"/>
        </dgm:presLayoutVars>
      </dgm:prSet>
      <dgm:spPr/>
    </dgm:pt>
    <dgm:pt modelId="{CDF2D98B-7B1E-44EC-A744-C20F42C8802F}" type="pres">
      <dgm:prSet presAssocID="{098F8BC8-1005-4658-8E6A-8499BDC7B85C}" presName="level3hierChild" presStyleCnt="0"/>
      <dgm:spPr/>
    </dgm:pt>
    <dgm:pt modelId="{5E437EEF-26CF-4446-A8E8-09D44BFC4ABD}" type="pres">
      <dgm:prSet presAssocID="{1829B1C0-A3AB-4856-9C7A-390D4E720B12}" presName="conn2-1" presStyleLbl="parChTrans1D3" presStyleIdx="5" presStyleCnt="15"/>
      <dgm:spPr/>
    </dgm:pt>
    <dgm:pt modelId="{E6F2D609-63B4-426F-93C8-1AF1EEA1C405}" type="pres">
      <dgm:prSet presAssocID="{1829B1C0-A3AB-4856-9C7A-390D4E720B12}" presName="connTx" presStyleLbl="parChTrans1D3" presStyleIdx="5" presStyleCnt="15"/>
      <dgm:spPr/>
    </dgm:pt>
    <dgm:pt modelId="{7B18370C-7167-447C-BF14-0C9C71E16880}" type="pres">
      <dgm:prSet presAssocID="{4B962C0E-6E1C-45AB-9847-8EBA06934072}" presName="root2" presStyleCnt="0"/>
      <dgm:spPr/>
    </dgm:pt>
    <dgm:pt modelId="{3A63BB1B-B7AA-484D-9908-E9DB8D389BDE}" type="pres">
      <dgm:prSet presAssocID="{4B962C0E-6E1C-45AB-9847-8EBA06934072}" presName="LevelTwoTextNode" presStyleLbl="node3" presStyleIdx="5" presStyleCnt="15" custScaleX="559664">
        <dgm:presLayoutVars>
          <dgm:chPref val="3"/>
        </dgm:presLayoutVars>
      </dgm:prSet>
      <dgm:spPr/>
    </dgm:pt>
    <dgm:pt modelId="{AE084279-80AB-4D77-A962-96680045DF0F}" type="pres">
      <dgm:prSet presAssocID="{4B962C0E-6E1C-45AB-9847-8EBA06934072}" presName="level3hierChild" presStyleCnt="0"/>
      <dgm:spPr/>
    </dgm:pt>
    <dgm:pt modelId="{E60A843F-9E1A-4101-B481-236EF5B1D9E6}" type="pres">
      <dgm:prSet presAssocID="{984C1138-7350-42D2-A6EC-68FF1378D338}" presName="root1" presStyleCnt="0"/>
      <dgm:spPr/>
    </dgm:pt>
    <dgm:pt modelId="{2111818C-A1D6-43AA-80FD-A8930562A5DB}" type="pres">
      <dgm:prSet presAssocID="{984C1138-7350-42D2-A6EC-68FF1378D338}" presName="LevelOneTextNode" presStyleLbl="node0" presStyleIdx="1" presStyleCnt="3" custScaleX="520033" custScaleY="92419">
        <dgm:presLayoutVars>
          <dgm:chPref val="3"/>
        </dgm:presLayoutVars>
      </dgm:prSet>
      <dgm:spPr/>
    </dgm:pt>
    <dgm:pt modelId="{8AE17913-EF22-4C31-A1A5-E875F9DAB8A2}" type="pres">
      <dgm:prSet presAssocID="{984C1138-7350-42D2-A6EC-68FF1378D338}" presName="level2hierChild" presStyleCnt="0"/>
      <dgm:spPr/>
    </dgm:pt>
    <dgm:pt modelId="{84945413-E52E-406A-8541-B8A31B1521BB}" type="pres">
      <dgm:prSet presAssocID="{405E2524-16CF-420A-AAE1-6A40084C5F22}" presName="conn2-1" presStyleLbl="parChTrans1D2" presStyleIdx="3" presStyleCnt="8"/>
      <dgm:spPr/>
    </dgm:pt>
    <dgm:pt modelId="{03BB6D50-4BD4-4EC3-A86A-0935491A006F}" type="pres">
      <dgm:prSet presAssocID="{405E2524-16CF-420A-AAE1-6A40084C5F22}" presName="connTx" presStyleLbl="parChTrans1D2" presStyleIdx="3" presStyleCnt="8"/>
      <dgm:spPr/>
    </dgm:pt>
    <dgm:pt modelId="{3564AEEA-1DFC-486E-87F5-81CC660EC9CB}" type="pres">
      <dgm:prSet presAssocID="{8A2C1C30-F1F2-4883-8443-8203DE55FACA}" presName="root2" presStyleCnt="0"/>
      <dgm:spPr/>
    </dgm:pt>
    <dgm:pt modelId="{CC7B9F11-C541-4B90-B423-6726DE980560}" type="pres">
      <dgm:prSet presAssocID="{8A2C1C30-F1F2-4883-8443-8203DE55FACA}" presName="LevelTwoTextNode" presStyleLbl="node2" presStyleIdx="3" presStyleCnt="8" custScaleX="244853" custScaleY="346472">
        <dgm:presLayoutVars>
          <dgm:chPref val="3"/>
        </dgm:presLayoutVars>
      </dgm:prSet>
      <dgm:spPr/>
    </dgm:pt>
    <dgm:pt modelId="{8A76162A-4755-4AE5-B264-38648FD0DF14}" type="pres">
      <dgm:prSet presAssocID="{8A2C1C30-F1F2-4883-8443-8203DE55FACA}" presName="level3hierChild" presStyleCnt="0"/>
      <dgm:spPr/>
    </dgm:pt>
    <dgm:pt modelId="{536F6E63-5013-4789-AAB5-FBECFBE3AD1A}" type="pres">
      <dgm:prSet presAssocID="{607CB714-AD5A-4968-942B-4BEE0C812F7D}" presName="conn2-1" presStyleLbl="parChTrans1D3" presStyleIdx="6" presStyleCnt="15"/>
      <dgm:spPr/>
    </dgm:pt>
    <dgm:pt modelId="{7C18C1AF-DDF3-42C3-9670-6F84AFA81078}" type="pres">
      <dgm:prSet presAssocID="{607CB714-AD5A-4968-942B-4BEE0C812F7D}" presName="connTx" presStyleLbl="parChTrans1D3" presStyleIdx="6" presStyleCnt="15"/>
      <dgm:spPr/>
    </dgm:pt>
    <dgm:pt modelId="{9DFB2099-41C5-4F20-A255-2C873320F77F}" type="pres">
      <dgm:prSet presAssocID="{768CAB55-18D1-4AAD-B0FF-AD441DC8C632}" presName="root2" presStyleCnt="0"/>
      <dgm:spPr/>
    </dgm:pt>
    <dgm:pt modelId="{8A204FC4-B69C-4EF4-9573-B9AF0E579AF9}" type="pres">
      <dgm:prSet presAssocID="{768CAB55-18D1-4AAD-B0FF-AD441DC8C632}" presName="LevelTwoTextNode" presStyleLbl="node3" presStyleIdx="6" presStyleCnt="15" custScaleX="559664">
        <dgm:presLayoutVars>
          <dgm:chPref val="3"/>
        </dgm:presLayoutVars>
      </dgm:prSet>
      <dgm:spPr/>
    </dgm:pt>
    <dgm:pt modelId="{473FDFEA-4EB3-45DA-B14D-1893FF6617C9}" type="pres">
      <dgm:prSet presAssocID="{768CAB55-18D1-4AAD-B0FF-AD441DC8C632}" presName="level3hierChild" presStyleCnt="0"/>
      <dgm:spPr/>
    </dgm:pt>
    <dgm:pt modelId="{5A90078D-9A4E-43CF-AF6E-F945F0617C72}" type="pres">
      <dgm:prSet presAssocID="{73817709-E117-4E97-A83B-B2A1B04BDF02}" presName="conn2-1" presStyleLbl="parChTrans1D3" presStyleIdx="7" presStyleCnt="15"/>
      <dgm:spPr/>
    </dgm:pt>
    <dgm:pt modelId="{D436B1D1-5C41-49BB-A44D-E5DE269456FA}" type="pres">
      <dgm:prSet presAssocID="{73817709-E117-4E97-A83B-B2A1B04BDF02}" presName="connTx" presStyleLbl="parChTrans1D3" presStyleIdx="7" presStyleCnt="15"/>
      <dgm:spPr/>
    </dgm:pt>
    <dgm:pt modelId="{2D55FAF9-D3D9-461D-AF8D-598544792931}" type="pres">
      <dgm:prSet presAssocID="{0A4A69EF-3BE9-4BEC-BE20-6CADC81E0B76}" presName="root2" presStyleCnt="0"/>
      <dgm:spPr/>
    </dgm:pt>
    <dgm:pt modelId="{3DA22E68-206C-43C5-AD2E-06AC5168D4DD}" type="pres">
      <dgm:prSet presAssocID="{0A4A69EF-3BE9-4BEC-BE20-6CADC81E0B76}" presName="LevelTwoTextNode" presStyleLbl="node3" presStyleIdx="7" presStyleCnt="15" custScaleX="559664">
        <dgm:presLayoutVars>
          <dgm:chPref val="3"/>
        </dgm:presLayoutVars>
      </dgm:prSet>
      <dgm:spPr/>
    </dgm:pt>
    <dgm:pt modelId="{95BCDC34-8C4C-43C8-8BE8-32CD6161EC9C}" type="pres">
      <dgm:prSet presAssocID="{0A4A69EF-3BE9-4BEC-BE20-6CADC81E0B76}" presName="level3hierChild" presStyleCnt="0"/>
      <dgm:spPr/>
    </dgm:pt>
    <dgm:pt modelId="{F06D4EAF-5D24-42FD-99A8-52ADE534CB1E}" type="pres">
      <dgm:prSet presAssocID="{D7014959-412D-44F3-866E-CDD510672C21}" presName="conn2-1" presStyleLbl="parChTrans1D3" presStyleIdx="8" presStyleCnt="15"/>
      <dgm:spPr/>
    </dgm:pt>
    <dgm:pt modelId="{0A136F16-7C86-4F8E-B610-4071E1BA6192}" type="pres">
      <dgm:prSet presAssocID="{D7014959-412D-44F3-866E-CDD510672C21}" presName="connTx" presStyleLbl="parChTrans1D3" presStyleIdx="8" presStyleCnt="15"/>
      <dgm:spPr/>
    </dgm:pt>
    <dgm:pt modelId="{CA15A09E-D788-41F2-BE14-E5F30FB1755C}" type="pres">
      <dgm:prSet presAssocID="{244C8D42-12D1-47C2-8146-2809BB0B2A9A}" presName="root2" presStyleCnt="0"/>
      <dgm:spPr/>
    </dgm:pt>
    <dgm:pt modelId="{E656B792-B645-4DF4-9A79-95145355C1E4}" type="pres">
      <dgm:prSet presAssocID="{244C8D42-12D1-47C2-8146-2809BB0B2A9A}" presName="LevelTwoTextNode" presStyleLbl="node3" presStyleIdx="8" presStyleCnt="15" custScaleX="559664">
        <dgm:presLayoutVars>
          <dgm:chPref val="3"/>
        </dgm:presLayoutVars>
      </dgm:prSet>
      <dgm:spPr/>
    </dgm:pt>
    <dgm:pt modelId="{627C7F6D-522B-4257-BEC5-F84FFE84263E}" type="pres">
      <dgm:prSet presAssocID="{244C8D42-12D1-47C2-8146-2809BB0B2A9A}" presName="level3hierChild" presStyleCnt="0"/>
      <dgm:spPr/>
    </dgm:pt>
    <dgm:pt modelId="{D05190C2-8E09-494E-8A6A-3A377897D7D0}" type="pres">
      <dgm:prSet presAssocID="{898006EF-6587-4BF7-93FD-BEF9F42F49D3}" presName="conn2-1" presStyleLbl="parChTrans1D2" presStyleIdx="4" presStyleCnt="8"/>
      <dgm:spPr/>
    </dgm:pt>
    <dgm:pt modelId="{994B892C-727F-41E2-90D8-9FC48077D83A}" type="pres">
      <dgm:prSet presAssocID="{898006EF-6587-4BF7-93FD-BEF9F42F49D3}" presName="connTx" presStyleLbl="parChTrans1D2" presStyleIdx="4" presStyleCnt="8"/>
      <dgm:spPr/>
    </dgm:pt>
    <dgm:pt modelId="{545FAEF9-4F28-4C34-B4F7-FD321E06900B}" type="pres">
      <dgm:prSet presAssocID="{A6FE2593-24F6-4B7A-8900-F9700623DE2C}" presName="root2" presStyleCnt="0"/>
      <dgm:spPr/>
    </dgm:pt>
    <dgm:pt modelId="{1A2904D0-CB69-4E9D-80AE-2B94E42563FA}" type="pres">
      <dgm:prSet presAssocID="{A6FE2593-24F6-4B7A-8900-F9700623DE2C}" presName="LevelTwoTextNode" presStyleLbl="node2" presStyleIdx="4" presStyleCnt="8" custScaleX="244853">
        <dgm:presLayoutVars>
          <dgm:chPref val="3"/>
        </dgm:presLayoutVars>
      </dgm:prSet>
      <dgm:spPr/>
    </dgm:pt>
    <dgm:pt modelId="{43D29E4E-D4EE-4298-B7D8-E645DA64A00C}" type="pres">
      <dgm:prSet presAssocID="{A6FE2593-24F6-4B7A-8900-F9700623DE2C}" presName="level3hierChild" presStyleCnt="0"/>
      <dgm:spPr/>
    </dgm:pt>
    <dgm:pt modelId="{9685DFAC-6EC1-4C84-AB2A-A45AA5A35C0F}" type="pres">
      <dgm:prSet presAssocID="{1655D459-2AED-4552-BEF3-586A9695E8D3}" presName="conn2-1" presStyleLbl="parChTrans1D3" presStyleIdx="9" presStyleCnt="15"/>
      <dgm:spPr/>
    </dgm:pt>
    <dgm:pt modelId="{A1C73E75-19D7-4CF8-AFB8-0190990EFF3C}" type="pres">
      <dgm:prSet presAssocID="{1655D459-2AED-4552-BEF3-586A9695E8D3}" presName="connTx" presStyleLbl="parChTrans1D3" presStyleIdx="9" presStyleCnt="15"/>
      <dgm:spPr/>
    </dgm:pt>
    <dgm:pt modelId="{C204168F-6858-439A-B1E4-42C045C8F865}" type="pres">
      <dgm:prSet presAssocID="{E4E5DFD3-660D-471A-BD2F-1CCA2862B5CA}" presName="root2" presStyleCnt="0"/>
      <dgm:spPr/>
    </dgm:pt>
    <dgm:pt modelId="{8436AD56-D89D-42C8-8494-5779B5A9DC0B}" type="pres">
      <dgm:prSet presAssocID="{E4E5DFD3-660D-471A-BD2F-1CCA2862B5CA}" presName="LevelTwoTextNode" presStyleLbl="node3" presStyleIdx="9" presStyleCnt="15" custScaleX="559664">
        <dgm:presLayoutVars>
          <dgm:chPref val="3"/>
        </dgm:presLayoutVars>
      </dgm:prSet>
      <dgm:spPr/>
    </dgm:pt>
    <dgm:pt modelId="{F07A88E9-0E28-4473-A69C-F3B091B8C07F}" type="pres">
      <dgm:prSet presAssocID="{E4E5DFD3-660D-471A-BD2F-1CCA2862B5CA}" presName="level3hierChild" presStyleCnt="0"/>
      <dgm:spPr/>
    </dgm:pt>
    <dgm:pt modelId="{FCDDBAD0-62D4-4E9B-B684-1EE3852F2D0E}" type="pres">
      <dgm:prSet presAssocID="{6161A622-D589-411F-A73B-0F3A99134D47}" presName="root1" presStyleCnt="0"/>
      <dgm:spPr/>
    </dgm:pt>
    <dgm:pt modelId="{1F0D9A12-DBCD-40D9-AB0B-76A0C3E6D6E9}" type="pres">
      <dgm:prSet presAssocID="{6161A622-D589-411F-A73B-0F3A99134D47}" presName="LevelOneTextNode" presStyleLbl="node0" presStyleIdx="2" presStyleCnt="3" custScaleX="515668" custScaleY="103397">
        <dgm:presLayoutVars>
          <dgm:chPref val="3"/>
        </dgm:presLayoutVars>
      </dgm:prSet>
      <dgm:spPr/>
    </dgm:pt>
    <dgm:pt modelId="{F58868D3-4F83-42E3-867F-3D159E36666E}" type="pres">
      <dgm:prSet presAssocID="{6161A622-D589-411F-A73B-0F3A99134D47}" presName="level2hierChild" presStyleCnt="0"/>
      <dgm:spPr/>
    </dgm:pt>
    <dgm:pt modelId="{DD708791-8936-468A-ACDA-59CB112DE12B}" type="pres">
      <dgm:prSet presAssocID="{6438AD9D-967E-485F-AB75-85DCBA72B61D}" presName="conn2-1" presStyleLbl="parChTrans1D2" presStyleIdx="5" presStyleCnt="8"/>
      <dgm:spPr/>
    </dgm:pt>
    <dgm:pt modelId="{4BA1CD58-1FEB-4707-AEA5-C8A938E61D03}" type="pres">
      <dgm:prSet presAssocID="{6438AD9D-967E-485F-AB75-85DCBA72B61D}" presName="connTx" presStyleLbl="parChTrans1D2" presStyleIdx="5" presStyleCnt="8"/>
      <dgm:spPr/>
    </dgm:pt>
    <dgm:pt modelId="{A4BCA1F8-BADB-4652-8F6E-87AFDE0A17D0}" type="pres">
      <dgm:prSet presAssocID="{DA16676D-55D8-4177-96FF-1C71307B7EFA}" presName="root2" presStyleCnt="0"/>
      <dgm:spPr/>
    </dgm:pt>
    <dgm:pt modelId="{86EF176E-3DDB-45A5-8FA2-8CB3787B1456}" type="pres">
      <dgm:prSet presAssocID="{DA16676D-55D8-4177-96FF-1C71307B7EFA}" presName="LevelTwoTextNode" presStyleLbl="node2" presStyleIdx="5" presStyleCnt="8" custScaleX="244853">
        <dgm:presLayoutVars>
          <dgm:chPref val="3"/>
        </dgm:presLayoutVars>
      </dgm:prSet>
      <dgm:spPr/>
    </dgm:pt>
    <dgm:pt modelId="{5F984B8E-21A1-4F67-A277-096D1DF96BC8}" type="pres">
      <dgm:prSet presAssocID="{DA16676D-55D8-4177-96FF-1C71307B7EFA}" presName="level3hierChild" presStyleCnt="0"/>
      <dgm:spPr/>
    </dgm:pt>
    <dgm:pt modelId="{D2DF55F8-DE98-4DF5-935C-2E478D0E8794}" type="pres">
      <dgm:prSet presAssocID="{0E9525B2-C2AD-4002-BAB9-78A731F0D38C}" presName="conn2-1" presStyleLbl="parChTrans1D3" presStyleIdx="10" presStyleCnt="15"/>
      <dgm:spPr/>
    </dgm:pt>
    <dgm:pt modelId="{0E788E92-A945-4538-950B-7A64E318DC80}" type="pres">
      <dgm:prSet presAssocID="{0E9525B2-C2AD-4002-BAB9-78A731F0D38C}" presName="connTx" presStyleLbl="parChTrans1D3" presStyleIdx="10" presStyleCnt="15"/>
      <dgm:spPr/>
    </dgm:pt>
    <dgm:pt modelId="{1D66DCB2-EFB9-47CC-844F-6C9D50D3BFB7}" type="pres">
      <dgm:prSet presAssocID="{BCB66A12-538C-44D7-9F37-FD834700FDEB}" presName="root2" presStyleCnt="0"/>
      <dgm:spPr/>
    </dgm:pt>
    <dgm:pt modelId="{3DD967B1-D707-490B-ABC5-2189FEF5AA45}" type="pres">
      <dgm:prSet presAssocID="{BCB66A12-538C-44D7-9F37-FD834700FDEB}" presName="LevelTwoTextNode" presStyleLbl="node3" presStyleIdx="10" presStyleCnt="15" custScaleX="559664">
        <dgm:presLayoutVars>
          <dgm:chPref val="3"/>
        </dgm:presLayoutVars>
      </dgm:prSet>
      <dgm:spPr/>
    </dgm:pt>
    <dgm:pt modelId="{5A90FD08-E2C6-4364-B787-8C1C9653556F}" type="pres">
      <dgm:prSet presAssocID="{BCB66A12-538C-44D7-9F37-FD834700FDEB}" presName="level3hierChild" presStyleCnt="0"/>
      <dgm:spPr/>
    </dgm:pt>
    <dgm:pt modelId="{4793A5F9-CB6F-444A-B9FE-4DD1EDBF8857}" type="pres">
      <dgm:prSet presAssocID="{22E9CF3D-8A2C-4BF7-9909-4F9CE4FA1FFF}" presName="conn2-1" presStyleLbl="parChTrans1D2" presStyleIdx="6" presStyleCnt="8"/>
      <dgm:spPr/>
    </dgm:pt>
    <dgm:pt modelId="{33F61427-ECD8-4D91-A86D-CF6D41FD7A31}" type="pres">
      <dgm:prSet presAssocID="{22E9CF3D-8A2C-4BF7-9909-4F9CE4FA1FFF}" presName="connTx" presStyleLbl="parChTrans1D2" presStyleIdx="6" presStyleCnt="8"/>
      <dgm:spPr/>
    </dgm:pt>
    <dgm:pt modelId="{9A083291-BF7B-469A-BACF-80F7909D6480}" type="pres">
      <dgm:prSet presAssocID="{1D2C91B6-D690-420C-B13C-92816953C8BE}" presName="root2" presStyleCnt="0"/>
      <dgm:spPr/>
    </dgm:pt>
    <dgm:pt modelId="{E7A58B8F-BB9B-4C42-8C87-2C6A6926674F}" type="pres">
      <dgm:prSet presAssocID="{1D2C91B6-D690-420C-B13C-92816953C8BE}" presName="LevelTwoTextNode" presStyleLbl="node2" presStyleIdx="6" presStyleCnt="8" custScaleX="244853" custScaleY="346472">
        <dgm:presLayoutVars>
          <dgm:chPref val="3"/>
        </dgm:presLayoutVars>
      </dgm:prSet>
      <dgm:spPr/>
    </dgm:pt>
    <dgm:pt modelId="{7909AC38-062C-415F-92AC-782CD4F11A5F}" type="pres">
      <dgm:prSet presAssocID="{1D2C91B6-D690-420C-B13C-92816953C8BE}" presName="level3hierChild" presStyleCnt="0"/>
      <dgm:spPr/>
    </dgm:pt>
    <dgm:pt modelId="{92CB9300-1C9E-45B7-B645-D79379F5A5A5}" type="pres">
      <dgm:prSet presAssocID="{417A4B63-FA4B-4350-97A3-60BBAC5ACE1C}" presName="conn2-1" presStyleLbl="parChTrans1D3" presStyleIdx="11" presStyleCnt="15"/>
      <dgm:spPr/>
    </dgm:pt>
    <dgm:pt modelId="{B448DB85-F4C2-486A-839F-A818E5FF600E}" type="pres">
      <dgm:prSet presAssocID="{417A4B63-FA4B-4350-97A3-60BBAC5ACE1C}" presName="connTx" presStyleLbl="parChTrans1D3" presStyleIdx="11" presStyleCnt="15"/>
      <dgm:spPr/>
    </dgm:pt>
    <dgm:pt modelId="{302FFB66-3DCD-4BC2-A903-467FF0C15215}" type="pres">
      <dgm:prSet presAssocID="{F6084F33-EE86-4404-89DE-771235AA0184}" presName="root2" presStyleCnt="0"/>
      <dgm:spPr/>
    </dgm:pt>
    <dgm:pt modelId="{B3432E31-699E-490E-86AC-93C9587FF2EC}" type="pres">
      <dgm:prSet presAssocID="{F6084F33-EE86-4404-89DE-771235AA0184}" presName="LevelTwoTextNode" presStyleLbl="node3" presStyleIdx="11" presStyleCnt="15" custScaleX="559664">
        <dgm:presLayoutVars>
          <dgm:chPref val="3"/>
        </dgm:presLayoutVars>
      </dgm:prSet>
      <dgm:spPr/>
    </dgm:pt>
    <dgm:pt modelId="{B3101854-50E9-4F79-A24D-5F1F363C8B0C}" type="pres">
      <dgm:prSet presAssocID="{F6084F33-EE86-4404-89DE-771235AA0184}" presName="level3hierChild" presStyleCnt="0"/>
      <dgm:spPr/>
    </dgm:pt>
    <dgm:pt modelId="{F90C6F54-3804-4A71-8609-9EA02CA5CFA3}" type="pres">
      <dgm:prSet presAssocID="{43A32C31-7C4D-4E5D-88D1-2E4502E47408}" presName="conn2-1" presStyleLbl="parChTrans1D3" presStyleIdx="12" presStyleCnt="15"/>
      <dgm:spPr/>
    </dgm:pt>
    <dgm:pt modelId="{B21D8F17-8D7A-414D-87DA-0D85339F2390}" type="pres">
      <dgm:prSet presAssocID="{43A32C31-7C4D-4E5D-88D1-2E4502E47408}" presName="connTx" presStyleLbl="parChTrans1D3" presStyleIdx="12" presStyleCnt="15"/>
      <dgm:spPr/>
    </dgm:pt>
    <dgm:pt modelId="{8617F373-FC82-4C4D-B040-2E69767CB05A}" type="pres">
      <dgm:prSet presAssocID="{70BA7332-652F-4F5B-94B7-2910796612FE}" presName="root2" presStyleCnt="0"/>
      <dgm:spPr/>
    </dgm:pt>
    <dgm:pt modelId="{97BC5B40-E131-4C52-99B5-F548E54A4BF9}" type="pres">
      <dgm:prSet presAssocID="{70BA7332-652F-4F5B-94B7-2910796612FE}" presName="LevelTwoTextNode" presStyleLbl="node3" presStyleIdx="12" presStyleCnt="15" custScaleX="559664">
        <dgm:presLayoutVars>
          <dgm:chPref val="3"/>
        </dgm:presLayoutVars>
      </dgm:prSet>
      <dgm:spPr/>
    </dgm:pt>
    <dgm:pt modelId="{147A9BAE-B16B-4918-ADF3-DD1021B4FC4A}" type="pres">
      <dgm:prSet presAssocID="{70BA7332-652F-4F5B-94B7-2910796612FE}" presName="level3hierChild" presStyleCnt="0"/>
      <dgm:spPr/>
    </dgm:pt>
    <dgm:pt modelId="{A49E48F7-4FAE-47BB-B23F-DDD24E8AF6C7}" type="pres">
      <dgm:prSet presAssocID="{6D01550B-4F6C-42CF-90EA-38F592C42F2A}" presName="conn2-1" presStyleLbl="parChTrans1D3" presStyleIdx="13" presStyleCnt="15"/>
      <dgm:spPr/>
    </dgm:pt>
    <dgm:pt modelId="{8F0C8427-BA97-4E93-BBF1-A2227D606A66}" type="pres">
      <dgm:prSet presAssocID="{6D01550B-4F6C-42CF-90EA-38F592C42F2A}" presName="connTx" presStyleLbl="parChTrans1D3" presStyleIdx="13" presStyleCnt="15"/>
      <dgm:spPr/>
    </dgm:pt>
    <dgm:pt modelId="{03F7A16B-BFA0-4E0A-B611-B0EA809861C8}" type="pres">
      <dgm:prSet presAssocID="{B666EED8-86BB-4DE7-A708-6812667599A6}" presName="root2" presStyleCnt="0"/>
      <dgm:spPr/>
    </dgm:pt>
    <dgm:pt modelId="{56E33E46-9B6E-4572-9746-8EA6B884828A}" type="pres">
      <dgm:prSet presAssocID="{B666EED8-86BB-4DE7-A708-6812667599A6}" presName="LevelTwoTextNode" presStyleLbl="node3" presStyleIdx="13" presStyleCnt="15" custScaleX="559664">
        <dgm:presLayoutVars>
          <dgm:chPref val="3"/>
        </dgm:presLayoutVars>
      </dgm:prSet>
      <dgm:spPr/>
    </dgm:pt>
    <dgm:pt modelId="{7BF3ADA8-0E34-410A-85AA-8B908F0CC53D}" type="pres">
      <dgm:prSet presAssocID="{B666EED8-86BB-4DE7-A708-6812667599A6}" presName="level3hierChild" presStyleCnt="0"/>
      <dgm:spPr/>
    </dgm:pt>
    <dgm:pt modelId="{C29F3B4C-43E3-488F-8544-552CA9E07E75}" type="pres">
      <dgm:prSet presAssocID="{FF73699F-52A7-42B1-8041-841394979095}" presName="conn2-1" presStyleLbl="parChTrans1D2" presStyleIdx="7" presStyleCnt="8"/>
      <dgm:spPr/>
    </dgm:pt>
    <dgm:pt modelId="{BE6E04DF-8618-42DF-B6D5-089804FBE9B2}" type="pres">
      <dgm:prSet presAssocID="{FF73699F-52A7-42B1-8041-841394979095}" presName="connTx" presStyleLbl="parChTrans1D2" presStyleIdx="7" presStyleCnt="8"/>
      <dgm:spPr/>
    </dgm:pt>
    <dgm:pt modelId="{3B995238-2ADF-433B-A97C-31CAE1AA7A64}" type="pres">
      <dgm:prSet presAssocID="{243FEF6B-46CA-4CC9-8807-A8A5254FC0C3}" presName="root2" presStyleCnt="0"/>
      <dgm:spPr/>
    </dgm:pt>
    <dgm:pt modelId="{234C931B-0ECA-407D-AA9E-F8D92883A50A}" type="pres">
      <dgm:prSet presAssocID="{243FEF6B-46CA-4CC9-8807-A8A5254FC0C3}" presName="LevelTwoTextNode" presStyleLbl="node2" presStyleIdx="7" presStyleCnt="8" custScaleX="244853">
        <dgm:presLayoutVars>
          <dgm:chPref val="3"/>
        </dgm:presLayoutVars>
      </dgm:prSet>
      <dgm:spPr/>
    </dgm:pt>
    <dgm:pt modelId="{43CCCDA4-FD19-4FBA-B713-8EDD81711DC5}" type="pres">
      <dgm:prSet presAssocID="{243FEF6B-46CA-4CC9-8807-A8A5254FC0C3}" presName="level3hierChild" presStyleCnt="0"/>
      <dgm:spPr/>
    </dgm:pt>
    <dgm:pt modelId="{2A686612-DB39-41A8-8A23-4F8C179C32A4}" type="pres">
      <dgm:prSet presAssocID="{51EDDA0E-2284-420B-AE82-8A95DCBBDAFE}" presName="conn2-1" presStyleLbl="parChTrans1D3" presStyleIdx="14" presStyleCnt="15"/>
      <dgm:spPr/>
    </dgm:pt>
    <dgm:pt modelId="{449B6A21-1871-4D86-BAB9-C51DDDF8B3B4}" type="pres">
      <dgm:prSet presAssocID="{51EDDA0E-2284-420B-AE82-8A95DCBBDAFE}" presName="connTx" presStyleLbl="parChTrans1D3" presStyleIdx="14" presStyleCnt="15"/>
      <dgm:spPr/>
    </dgm:pt>
    <dgm:pt modelId="{432D9E4F-39F2-49F7-B7E6-4C182E14B5D9}" type="pres">
      <dgm:prSet presAssocID="{75AED2DE-113C-465E-847F-9400D0475A85}" presName="root2" presStyleCnt="0"/>
      <dgm:spPr/>
    </dgm:pt>
    <dgm:pt modelId="{3E27020E-33AB-4D90-BB37-921DE340EADB}" type="pres">
      <dgm:prSet presAssocID="{75AED2DE-113C-465E-847F-9400D0475A85}" presName="LevelTwoTextNode" presStyleLbl="node3" presStyleIdx="14" presStyleCnt="15" custScaleX="559664">
        <dgm:presLayoutVars>
          <dgm:chPref val="3"/>
        </dgm:presLayoutVars>
      </dgm:prSet>
      <dgm:spPr/>
    </dgm:pt>
    <dgm:pt modelId="{B5AA13AC-047F-4763-AF18-FBF9C635FD8B}" type="pres">
      <dgm:prSet presAssocID="{75AED2DE-113C-465E-847F-9400D0475A85}" presName="level3hierChild" presStyleCnt="0"/>
      <dgm:spPr/>
    </dgm:pt>
  </dgm:ptLst>
  <dgm:cxnLst>
    <dgm:cxn modelId="{37F79100-E832-4155-A4BC-4993AB08D0BD}" type="presOf" srcId="{73817709-E117-4E97-A83B-B2A1B04BDF02}" destId="{5A90078D-9A4E-43CF-AF6E-F945F0617C72}" srcOrd="0" destOrd="0" presId="urn:microsoft.com/office/officeart/2008/layout/HorizontalMultiLevelHierarchy"/>
    <dgm:cxn modelId="{922E5F02-169C-4863-8001-D9FA73061FC1}" type="presOf" srcId="{43A32C31-7C4D-4E5D-88D1-2E4502E47408}" destId="{B21D8F17-8D7A-414D-87DA-0D85339F2390}" srcOrd="1" destOrd="0" presId="urn:microsoft.com/office/officeart/2008/layout/HorizontalMultiLevelHierarchy"/>
    <dgm:cxn modelId="{9D016908-E833-4376-9E56-67C01FCDD897}" type="presOf" srcId="{31100E1B-174B-4387-8462-EC048BD95D6F}" destId="{C19D055E-3FBE-4039-85D6-A94F47D25C87}" srcOrd="1" destOrd="0" presId="urn:microsoft.com/office/officeart/2008/layout/HorizontalMultiLevelHierarchy"/>
    <dgm:cxn modelId="{2B93550A-A281-472A-8AF8-05C6A2B49E10}" srcId="{E2A4BDFD-0F40-4926-9046-5134984C875A}" destId="{378CF4FC-D57F-414B-B649-462C3D660042}" srcOrd="0" destOrd="0" parTransId="{B61F36E7-D056-4A31-83EC-55A345A42BC3}" sibTransId="{1B602097-33DA-40B9-88DD-4765C50902CF}"/>
    <dgm:cxn modelId="{DB33C80C-7F22-4FC4-8728-6AD95830DC31}" srcId="{1D2C91B6-D690-420C-B13C-92816953C8BE}" destId="{F6084F33-EE86-4404-89DE-771235AA0184}" srcOrd="0" destOrd="0" parTransId="{417A4B63-FA4B-4350-97A3-60BBAC5ACE1C}" sibTransId="{26E20063-E1EE-49E3-B0D9-D9337290BE63}"/>
    <dgm:cxn modelId="{233BF20E-5C38-44CA-931E-7AC4A2A58BC5}" srcId="{6161A622-D589-411F-A73B-0F3A99134D47}" destId="{DA16676D-55D8-4177-96FF-1C71307B7EFA}" srcOrd="0" destOrd="0" parTransId="{6438AD9D-967E-485F-AB75-85DCBA72B61D}" sibTransId="{5EBB1EE0-FF01-4B9A-8B1F-D28A7372D90E}"/>
    <dgm:cxn modelId="{CFFC6E14-347E-43A6-B252-B96415F13635}" type="presOf" srcId="{6161A622-D589-411F-A73B-0F3A99134D47}" destId="{1F0D9A12-DBCD-40D9-AB0B-76A0C3E6D6E9}" srcOrd="0" destOrd="0" presId="urn:microsoft.com/office/officeart/2008/layout/HorizontalMultiLevelHierarchy"/>
    <dgm:cxn modelId="{5BB54015-F3D4-4291-80CC-A8B7823A0F0B}" srcId="{984C1138-7350-42D2-A6EC-68FF1378D338}" destId="{8A2C1C30-F1F2-4883-8443-8203DE55FACA}" srcOrd="0" destOrd="0" parTransId="{405E2524-16CF-420A-AAE1-6A40084C5F22}" sibTransId="{A327BBB9-8780-47E1-A9B1-C1610833A6DA}"/>
    <dgm:cxn modelId="{8EC69416-3A31-49A2-A33B-99FB2D5337A5}" srcId="{378CF4FC-D57F-414B-B649-462C3D660042}" destId="{098F8BC8-1005-4658-8E6A-8499BDC7B85C}" srcOrd="2" destOrd="0" parTransId="{B90DF374-985A-4AE5-9008-98C198824743}" sibTransId="{9BD080AF-E15D-4538-9E7C-1DA44DDDBCC4}"/>
    <dgm:cxn modelId="{3EFF4217-B42B-4C90-ABFE-200C40B7FD1C}" type="presOf" srcId="{984C1138-7350-42D2-A6EC-68FF1378D338}" destId="{2111818C-A1D6-43AA-80FD-A8930562A5DB}" srcOrd="0" destOrd="0" presId="urn:microsoft.com/office/officeart/2008/layout/HorizontalMultiLevelHierarchy"/>
    <dgm:cxn modelId="{BB14E217-4834-4537-9AAC-572793AB12D1}" type="presOf" srcId="{1655D459-2AED-4552-BEF3-586A9695E8D3}" destId="{9685DFAC-6EC1-4C84-AB2A-A45AA5A35C0F}" srcOrd="0" destOrd="0" presId="urn:microsoft.com/office/officeart/2008/layout/HorizontalMultiLevelHierarchy"/>
    <dgm:cxn modelId="{1CE90B1D-69FC-450D-883E-39CDD24E65DA}" type="presOf" srcId="{75AED2DE-113C-465E-847F-9400D0475A85}" destId="{3E27020E-33AB-4D90-BB37-921DE340EADB}" srcOrd="0" destOrd="0" presId="urn:microsoft.com/office/officeart/2008/layout/HorizontalMultiLevelHierarchy"/>
    <dgm:cxn modelId="{C729221D-9B1A-4E1D-8DA7-9D2A11B41F93}" type="presOf" srcId="{B666EED8-86BB-4DE7-A708-6812667599A6}" destId="{56E33E46-9B6E-4572-9746-8EA6B884828A}" srcOrd="0" destOrd="0" presId="urn:microsoft.com/office/officeart/2008/layout/HorizontalMultiLevelHierarchy"/>
    <dgm:cxn modelId="{684CEF1D-77C1-4605-B208-D1DEE398FFD1}" type="presOf" srcId="{417A4B63-FA4B-4350-97A3-60BBAC5ACE1C}" destId="{B448DB85-F4C2-486A-839F-A818E5FF600E}" srcOrd="1" destOrd="0" presId="urn:microsoft.com/office/officeart/2008/layout/HorizontalMultiLevelHierarchy"/>
    <dgm:cxn modelId="{5F1F3222-78A4-40E5-B150-A87ADD758C9B}" type="presOf" srcId="{898006EF-6587-4BF7-93FD-BEF9F42F49D3}" destId="{994B892C-727F-41E2-90D8-9FC48077D83A}" srcOrd="1" destOrd="0" presId="urn:microsoft.com/office/officeart/2008/layout/HorizontalMultiLevelHierarchy"/>
    <dgm:cxn modelId="{B6830F23-6485-4901-8ABE-B8FF4FD18682}" srcId="{378CF4FC-D57F-414B-B649-462C3D660042}" destId="{85ADDBA5-4454-4C9B-B17F-0C2052FB24B3}" srcOrd="1" destOrd="0" parTransId="{59D8E07A-8BF4-4DAF-B757-F504B8858915}" sibTransId="{531A6132-6DB4-47DD-B4E1-F2D1B7B0BF68}"/>
    <dgm:cxn modelId="{B1BCEF24-268B-42B6-8396-9B7766C5621B}" type="presOf" srcId="{F6084F33-EE86-4404-89DE-771235AA0184}" destId="{B3432E31-699E-490E-86AC-93C9587FF2EC}" srcOrd="0" destOrd="0" presId="urn:microsoft.com/office/officeart/2008/layout/HorizontalMultiLevelHierarchy"/>
    <dgm:cxn modelId="{ACD7082C-6B2C-4E9F-857A-DE1C376F5B32}" type="presOf" srcId="{F59C1F2E-95C6-4ADC-AFE9-97A140041ADE}" destId="{DFF32269-60B4-4245-ACE6-A558044406E9}" srcOrd="0" destOrd="0" presId="urn:microsoft.com/office/officeart/2008/layout/HorizontalMultiLevelHierarchy"/>
    <dgm:cxn modelId="{1BDB7E2C-4F4E-4DA9-A1AC-4F469B7D4A23}" srcId="{E2A4BDFD-0F40-4926-9046-5134984C875A}" destId="{6161A622-D589-411F-A73B-0F3A99134D47}" srcOrd="2" destOrd="0" parTransId="{0C481892-3909-47B6-9289-6E245A9AEB87}" sibTransId="{D934718D-D981-430E-BF80-E006EADAEE85}"/>
    <dgm:cxn modelId="{AC0E862C-253A-44AD-865E-A1C72A640873}" type="presOf" srcId="{51EDDA0E-2284-420B-AE82-8A95DCBBDAFE}" destId="{449B6A21-1871-4D86-BAB9-C51DDDF8B3B4}" srcOrd="1" destOrd="0" presId="urn:microsoft.com/office/officeart/2008/layout/HorizontalMultiLevelHierarchy"/>
    <dgm:cxn modelId="{EACED92C-532E-43E8-BA6E-36A5049C9D1B}" type="presOf" srcId="{098F8BC8-1005-4658-8E6A-8499BDC7B85C}" destId="{8F16FC0B-080C-4A1E-A9F2-4656AE1B784A}" srcOrd="0" destOrd="0" presId="urn:microsoft.com/office/officeart/2008/layout/HorizontalMultiLevelHierarchy"/>
    <dgm:cxn modelId="{49951E2D-AF7C-4177-844C-A07256B87283}" srcId="{6161A622-D589-411F-A73B-0F3A99134D47}" destId="{243FEF6B-46CA-4CC9-8807-A8A5254FC0C3}" srcOrd="2" destOrd="0" parTransId="{FF73699F-52A7-42B1-8041-841394979095}" sibTransId="{579E2759-5A25-4C04-9902-2536BB4C9F66}"/>
    <dgm:cxn modelId="{D8BC222E-D36A-4532-A9EF-CAEAB856F280}" type="presOf" srcId="{60BBF30C-B8BA-4A50-BB89-B15FA9BD1A27}" destId="{7DD74DF4-44A5-4C3F-B451-7E6D0CD0F4A5}" srcOrd="1" destOrd="0" presId="urn:microsoft.com/office/officeart/2008/layout/HorizontalMultiLevelHierarchy"/>
    <dgm:cxn modelId="{862B9631-F521-4B10-89DD-CA1A6E9684E5}" type="presOf" srcId="{8A2C1C30-F1F2-4883-8443-8203DE55FACA}" destId="{CC7B9F11-C541-4B90-B423-6726DE980560}" srcOrd="0" destOrd="0" presId="urn:microsoft.com/office/officeart/2008/layout/HorizontalMultiLevelHierarchy"/>
    <dgm:cxn modelId="{3252C032-679A-49FD-8AB6-3DD760D24779}" type="presOf" srcId="{1655D459-2AED-4552-BEF3-586A9695E8D3}" destId="{A1C73E75-19D7-4CF8-AFB8-0190990EFF3C}" srcOrd="1" destOrd="0" presId="urn:microsoft.com/office/officeart/2008/layout/HorizontalMultiLevelHierarchy"/>
    <dgm:cxn modelId="{D1D45B33-9964-4B54-8F4D-69F89C81172F}" type="presOf" srcId="{B99E1ABB-A0C9-4A9E-A6BE-523FE168EAB0}" destId="{A5558EC5-6784-462E-93A5-9E1EBE885CCD}" srcOrd="0" destOrd="0" presId="urn:microsoft.com/office/officeart/2008/layout/HorizontalMultiLevelHierarchy"/>
    <dgm:cxn modelId="{7DC2AD34-B32D-41D1-895C-2B6F7E99FCD7}" type="presOf" srcId="{6438AD9D-967E-485F-AB75-85DCBA72B61D}" destId="{DD708791-8936-468A-ACDA-59CB112DE12B}" srcOrd="0" destOrd="0" presId="urn:microsoft.com/office/officeart/2008/layout/HorizontalMultiLevelHierarchy"/>
    <dgm:cxn modelId="{8556843A-A32B-42B0-B626-0DC1A4E1A768}" srcId="{378CF4FC-D57F-414B-B649-462C3D660042}" destId="{C48CC2E9-7AC0-4C08-9599-0990892F98E9}" srcOrd="0" destOrd="0" parTransId="{5366ED8A-F7DB-4327-A305-29B9654120E1}" sibTransId="{4AB275DA-1AFE-4FC9-9DE3-9A3694E7EB1B}"/>
    <dgm:cxn modelId="{6089BE3B-2DA2-440E-9F90-EDF8EA82E1DF}" type="presOf" srcId="{D54E4C0C-A6F3-413C-AC61-DB76632AB2FD}" destId="{99C15D26-149A-4800-8592-866FA2AD8B25}" srcOrd="0" destOrd="0" presId="urn:microsoft.com/office/officeart/2008/layout/HorizontalMultiLevelHierarchy"/>
    <dgm:cxn modelId="{C0891A40-2332-44D0-9B25-0D6EA7B8E6CF}" type="presOf" srcId="{D7014959-412D-44F3-866E-CDD510672C21}" destId="{F06D4EAF-5D24-42FD-99A8-52ADE534CB1E}" srcOrd="0" destOrd="0" presId="urn:microsoft.com/office/officeart/2008/layout/HorizontalMultiLevelHierarchy"/>
    <dgm:cxn modelId="{8A963260-8736-478F-9C7F-6E5AE6FB3720}" srcId="{984C1138-7350-42D2-A6EC-68FF1378D338}" destId="{A6FE2593-24F6-4B7A-8900-F9700623DE2C}" srcOrd="1" destOrd="0" parTransId="{898006EF-6587-4BF7-93FD-BEF9F42F49D3}" sibTransId="{94E7CC24-EDA8-49A3-B291-F6906911D8D1}"/>
    <dgm:cxn modelId="{5629CC60-9BE0-4EF6-A730-16DFA81C03B1}" type="presOf" srcId="{6D01550B-4F6C-42CF-90EA-38F592C42F2A}" destId="{8F0C8427-BA97-4E93-BBF1-A2227D606A66}" srcOrd="1" destOrd="0" presId="urn:microsoft.com/office/officeart/2008/layout/HorizontalMultiLevelHierarchy"/>
    <dgm:cxn modelId="{BA7F1D41-6DFD-4824-95A7-FA8FE515B90F}" type="presOf" srcId="{0E9525B2-C2AD-4002-BAB9-78A731F0D38C}" destId="{0E788E92-A945-4538-950B-7A64E318DC80}" srcOrd="1" destOrd="0" presId="urn:microsoft.com/office/officeart/2008/layout/HorizontalMultiLevelHierarchy"/>
    <dgm:cxn modelId="{B392B945-DD84-4496-8052-80F8591366BD}" type="presOf" srcId="{22E9CF3D-8A2C-4BF7-9909-4F9CE4FA1FFF}" destId="{4793A5F9-CB6F-444A-B9FE-4DD1EDBF8857}" srcOrd="0" destOrd="0" presId="urn:microsoft.com/office/officeart/2008/layout/HorizontalMultiLevelHierarchy"/>
    <dgm:cxn modelId="{6317FA45-8CA5-4054-B7FF-01BBD1C2B674}" srcId="{6161A622-D589-411F-A73B-0F3A99134D47}" destId="{1D2C91B6-D690-420C-B13C-92816953C8BE}" srcOrd="1" destOrd="0" parTransId="{22E9CF3D-8A2C-4BF7-9909-4F9CE4FA1FFF}" sibTransId="{11F32913-03DD-4EE9-B6AE-7B661451F34D}"/>
    <dgm:cxn modelId="{4C741168-8540-44ED-B5F3-3CBA767BE632}" srcId="{1D2C91B6-D690-420C-B13C-92816953C8BE}" destId="{70BA7332-652F-4F5B-94B7-2910796612FE}" srcOrd="1" destOrd="0" parTransId="{43A32C31-7C4D-4E5D-88D1-2E4502E47408}" sibTransId="{7C0ADA1A-C40A-4F96-AE0D-65E07C2EF16A}"/>
    <dgm:cxn modelId="{50815468-6E74-41EE-BDE5-12EA1C4FED6A}" type="presOf" srcId="{31100E1B-174B-4387-8462-EC048BD95D6F}" destId="{0CD265C2-3D4F-4A55-911B-C5F3C12E2276}" srcOrd="0" destOrd="0" presId="urn:microsoft.com/office/officeart/2008/layout/HorizontalMultiLevelHierarchy"/>
    <dgm:cxn modelId="{D382FA48-A503-4DAA-9425-A89ECECFA926}" srcId="{85ADDBA5-4454-4C9B-B17F-0C2052FB24B3}" destId="{F33AC501-A817-4A13-BB38-1CD8A30C0C88}" srcOrd="0" destOrd="0" parTransId="{7926A025-4E5E-48A3-B563-487941E0571D}" sibTransId="{22C9505F-304D-454D-98CE-018F44973669}"/>
    <dgm:cxn modelId="{55139B4B-B99F-4697-9C93-383F51853EE2}" type="presOf" srcId="{0A4A69EF-3BE9-4BEC-BE20-6CADC81E0B76}" destId="{3DA22E68-206C-43C5-AD2E-06AC5168D4DD}" srcOrd="0" destOrd="0" presId="urn:microsoft.com/office/officeart/2008/layout/HorizontalMultiLevelHierarchy"/>
    <dgm:cxn modelId="{35E8906D-4BE3-4323-A7B1-1116D588523F}" type="presOf" srcId="{5366ED8A-F7DB-4327-A305-29B9654120E1}" destId="{61C9EF4D-C78B-4832-9E91-0F437F23C93D}" srcOrd="0" destOrd="0" presId="urn:microsoft.com/office/officeart/2008/layout/HorizontalMultiLevelHierarchy"/>
    <dgm:cxn modelId="{DA2B7F4E-1EC7-46C6-B75E-FB4881EF5F3B}" type="presOf" srcId="{0E9525B2-C2AD-4002-BAB9-78A731F0D38C}" destId="{D2DF55F8-DE98-4DF5-935C-2E478D0E8794}" srcOrd="0" destOrd="0" presId="urn:microsoft.com/office/officeart/2008/layout/HorizontalMultiLevelHierarchy"/>
    <dgm:cxn modelId="{6B6A8050-4D57-42C1-A506-3F4C50B34BC4}" type="presOf" srcId="{7926A025-4E5E-48A3-B563-487941E0571D}" destId="{199C59A4-6D1A-464A-857F-F1A201A58751}" srcOrd="1" destOrd="0" presId="urn:microsoft.com/office/officeart/2008/layout/HorizontalMultiLevelHierarchy"/>
    <dgm:cxn modelId="{59D50751-885E-43EC-85E2-157A2E3B3D57}" type="presOf" srcId="{22E9CF3D-8A2C-4BF7-9909-4F9CE4FA1FFF}" destId="{33F61427-ECD8-4D91-A86D-CF6D41FD7A31}" srcOrd="1" destOrd="0" presId="urn:microsoft.com/office/officeart/2008/layout/HorizontalMultiLevelHierarchy"/>
    <dgm:cxn modelId="{47973073-CD00-4BB1-9DC6-C9F290675D2E}" type="presOf" srcId="{B90DF374-985A-4AE5-9008-98C198824743}" destId="{74CC22EF-9831-4B82-9116-A1F42DBAE5B6}" srcOrd="1" destOrd="0" presId="urn:microsoft.com/office/officeart/2008/layout/HorizontalMultiLevelHierarchy"/>
    <dgm:cxn modelId="{08EB5253-CBBC-4B82-A5BD-97B949A0D43C}" type="presOf" srcId="{C48CC2E9-7AC0-4C08-9599-0990892F98E9}" destId="{71611831-A3F8-4414-A829-764BD6531370}" srcOrd="0" destOrd="0" presId="urn:microsoft.com/office/officeart/2008/layout/HorizontalMultiLevelHierarchy"/>
    <dgm:cxn modelId="{C79B6F75-5357-48DA-BC09-25F178CEFC6B}" type="presOf" srcId="{417A4B63-FA4B-4350-97A3-60BBAC5ACE1C}" destId="{92CB9300-1C9E-45B7-B645-D79379F5A5A5}" srcOrd="0" destOrd="0" presId="urn:microsoft.com/office/officeart/2008/layout/HorizontalMultiLevelHierarchy"/>
    <dgm:cxn modelId="{E164AA55-6DBA-4AB7-A8DD-D500C026A7C3}" type="presOf" srcId="{51EDDA0E-2284-420B-AE82-8A95DCBBDAFE}" destId="{2A686612-DB39-41A8-8A23-4F8C179C32A4}" srcOrd="0" destOrd="0" presId="urn:microsoft.com/office/officeart/2008/layout/HorizontalMultiLevelHierarchy"/>
    <dgm:cxn modelId="{3090C756-25D1-4A3C-BE8C-953A837801BA}" type="presOf" srcId="{768CAB55-18D1-4AAD-B0FF-AD441DC8C632}" destId="{8A204FC4-B69C-4EF4-9573-B9AF0E579AF9}" srcOrd="0" destOrd="0" presId="urn:microsoft.com/office/officeart/2008/layout/HorizontalMultiLevelHierarchy"/>
    <dgm:cxn modelId="{08FA8D57-EC1E-4128-91F1-19D971F65BA1}" type="presOf" srcId="{4B962C0E-6E1C-45AB-9847-8EBA06934072}" destId="{3A63BB1B-B7AA-484D-9908-E9DB8D389BDE}" srcOrd="0" destOrd="0" presId="urn:microsoft.com/office/officeart/2008/layout/HorizontalMultiLevelHierarchy"/>
    <dgm:cxn modelId="{09F31A58-43BB-4C3E-A85F-E5F621ABEAB8}" type="presOf" srcId="{7EC99DF2-F3BF-4520-9693-6DBC7B1A5B8A}" destId="{3013FF2D-6529-4755-A2AF-3D8BD5A5FF5A}" srcOrd="0" destOrd="0" presId="urn:microsoft.com/office/officeart/2008/layout/HorizontalMultiLevelHierarchy"/>
    <dgm:cxn modelId="{48EE6C78-CE3B-43E6-A071-C7CFF9A5E10A}" type="presOf" srcId="{7926A025-4E5E-48A3-B563-487941E0571D}" destId="{E396C43C-D353-4A17-81F2-8825D85B4278}" srcOrd="0" destOrd="0" presId="urn:microsoft.com/office/officeart/2008/layout/HorizontalMultiLevelHierarchy"/>
    <dgm:cxn modelId="{FADF6A5A-9195-4FBF-B602-04E7E0C3DCA2}" type="presOf" srcId="{1D2C91B6-D690-420C-B13C-92816953C8BE}" destId="{E7A58B8F-BB9B-4C42-8C87-2C6A6926674F}" srcOrd="0" destOrd="0" presId="urn:microsoft.com/office/officeart/2008/layout/HorizontalMultiLevelHierarchy"/>
    <dgm:cxn modelId="{C1E7007E-0471-4E32-9AE3-4A32AA4FF372}" type="presOf" srcId="{60BBF30C-B8BA-4A50-BB89-B15FA9BD1A27}" destId="{FDF9FB33-266D-4FF3-ABA5-25D301AB9444}" srcOrd="0" destOrd="0" presId="urn:microsoft.com/office/officeart/2008/layout/HorizontalMultiLevelHierarchy"/>
    <dgm:cxn modelId="{82661483-261D-4428-8272-4E9333D33D1F}" srcId="{1D2C91B6-D690-420C-B13C-92816953C8BE}" destId="{B666EED8-86BB-4DE7-A708-6812667599A6}" srcOrd="2" destOrd="0" parTransId="{6D01550B-4F6C-42CF-90EA-38F592C42F2A}" sibTransId="{317E8BD0-7991-4BC8-8E3A-1379E608F06B}"/>
    <dgm:cxn modelId="{93C70584-F56A-41E0-8BA3-7DC6EB020253}" type="presOf" srcId="{59D8E07A-8BF4-4DAF-B757-F504B8858915}" destId="{94BAE391-E578-4754-9344-317DDFAB1AA0}" srcOrd="1" destOrd="0" presId="urn:microsoft.com/office/officeart/2008/layout/HorizontalMultiLevelHierarchy"/>
    <dgm:cxn modelId="{1A031388-3C28-4F33-885A-1C648AC4FC44}" srcId="{A6FE2593-24F6-4B7A-8900-F9700623DE2C}" destId="{E4E5DFD3-660D-471A-BD2F-1CCA2862B5CA}" srcOrd="0" destOrd="0" parTransId="{1655D459-2AED-4552-BEF3-586A9695E8D3}" sibTransId="{0574E147-5629-4919-A7BF-BFE76AAEF465}"/>
    <dgm:cxn modelId="{79FB3389-C18D-4C91-9130-67EEF725DD12}" type="presOf" srcId="{E2A4BDFD-0F40-4926-9046-5134984C875A}" destId="{73E848D5-35B2-4F1C-936B-6C623512B8B2}" srcOrd="0" destOrd="0" presId="urn:microsoft.com/office/officeart/2008/layout/HorizontalMultiLevelHierarchy"/>
    <dgm:cxn modelId="{EAAB428A-FE89-41E8-8FAB-3CA4861B21EA}" type="presOf" srcId="{244C8D42-12D1-47C2-8146-2809BB0B2A9A}" destId="{E656B792-B645-4DF4-9A79-95145355C1E4}" srcOrd="0" destOrd="0" presId="urn:microsoft.com/office/officeart/2008/layout/HorizontalMultiLevelHierarchy"/>
    <dgm:cxn modelId="{82330290-D6E5-4D24-9F47-F98C8AB84AC0}" srcId="{85ADDBA5-4454-4C9B-B17F-0C2052FB24B3}" destId="{A4C35A1F-B946-4C69-B895-8A94393AB2F0}" srcOrd="1" destOrd="0" parTransId="{D54E4C0C-A6F3-413C-AC61-DB76632AB2FD}" sibTransId="{A9D890CE-1604-45EE-B635-65314DFAAA65}"/>
    <dgm:cxn modelId="{48254293-0850-430E-816F-94328824B4C9}" type="presOf" srcId="{7EC99DF2-F3BF-4520-9693-6DBC7B1A5B8A}" destId="{DF8CC0B1-8A06-42F7-A72A-0441D3CD57EF}" srcOrd="1" destOrd="0" presId="urn:microsoft.com/office/officeart/2008/layout/HorizontalMultiLevelHierarchy"/>
    <dgm:cxn modelId="{AF6F8694-CD3C-4F99-9F3D-8FE81FA08041}" srcId="{E2A4BDFD-0F40-4926-9046-5134984C875A}" destId="{984C1138-7350-42D2-A6EC-68FF1378D338}" srcOrd="1" destOrd="0" parTransId="{FF60F9C6-4E71-4622-AAD1-357D50B4ED7F}" sibTransId="{3214E2E3-DF26-4CE2-8C4D-C8AE004868C8}"/>
    <dgm:cxn modelId="{9C559095-421A-453B-A2A0-DB44345571B8}" srcId="{8A2C1C30-F1F2-4883-8443-8203DE55FACA}" destId="{244C8D42-12D1-47C2-8146-2809BB0B2A9A}" srcOrd="2" destOrd="0" parTransId="{D7014959-412D-44F3-866E-CDD510672C21}" sibTransId="{0B32240D-FAD0-45D7-8706-2F6D8516E291}"/>
    <dgm:cxn modelId="{2BBC67A0-B6BD-4446-B876-F979F16C11E5}" type="presOf" srcId="{A6FE2593-24F6-4B7A-8900-F9700623DE2C}" destId="{1A2904D0-CB69-4E9D-80AE-2B94E42563FA}" srcOrd="0" destOrd="0" presId="urn:microsoft.com/office/officeart/2008/layout/HorizontalMultiLevelHierarchy"/>
    <dgm:cxn modelId="{F2F64EA0-E9F2-40D3-8C32-073376AC7240}" type="presOf" srcId="{D54E4C0C-A6F3-413C-AC61-DB76632AB2FD}" destId="{FDD86ED3-DD9F-463C-8E45-DFAE89E7B1E6}" srcOrd="1" destOrd="0" presId="urn:microsoft.com/office/officeart/2008/layout/HorizontalMultiLevelHierarchy"/>
    <dgm:cxn modelId="{84609AA0-4470-460B-B716-39DB7808D711}" type="presOf" srcId="{70BA7332-652F-4F5B-94B7-2910796612FE}" destId="{97BC5B40-E131-4C52-99B5-F548E54A4BF9}" srcOrd="0" destOrd="0" presId="urn:microsoft.com/office/officeart/2008/layout/HorizontalMultiLevelHierarchy"/>
    <dgm:cxn modelId="{F7200AAB-B734-49BB-8647-292EAC42039D}" type="presOf" srcId="{607CB714-AD5A-4968-942B-4BEE0C812F7D}" destId="{7C18C1AF-DDF3-42C3-9670-6F84AFA81078}" srcOrd="1" destOrd="0" presId="urn:microsoft.com/office/officeart/2008/layout/HorizontalMultiLevelHierarchy"/>
    <dgm:cxn modelId="{69470EAB-C398-4596-9E9C-4AC7DBDD51E3}" type="presOf" srcId="{B90DF374-985A-4AE5-9008-98C198824743}" destId="{FF8EF129-188F-4322-BFB6-EED795E7C9E4}" srcOrd="0" destOrd="0" presId="urn:microsoft.com/office/officeart/2008/layout/HorizontalMultiLevelHierarchy"/>
    <dgm:cxn modelId="{205B6FAB-4F7B-4E4A-AAFD-884981D7658F}" type="presOf" srcId="{DA16676D-55D8-4177-96FF-1C71307B7EFA}" destId="{86EF176E-3DDB-45A5-8FA2-8CB3787B1456}" srcOrd="0" destOrd="0" presId="urn:microsoft.com/office/officeart/2008/layout/HorizontalMultiLevelHierarchy"/>
    <dgm:cxn modelId="{AA2610AF-0308-47CD-BB11-718FFDCB1813}" type="presOf" srcId="{243FEF6B-46CA-4CC9-8807-A8A5254FC0C3}" destId="{234C931B-0ECA-407D-AA9E-F8D92883A50A}" srcOrd="0" destOrd="0" presId="urn:microsoft.com/office/officeart/2008/layout/HorizontalMultiLevelHierarchy"/>
    <dgm:cxn modelId="{6DB936B6-6129-4E88-93AA-ADD279497C72}" type="presOf" srcId="{454B2C9A-6CF8-4B25-8A0C-DBCBE145D0B1}" destId="{0C8BF87B-0554-4B63-B0E6-9A74BEF16624}" srcOrd="0" destOrd="0" presId="urn:microsoft.com/office/officeart/2008/layout/HorizontalMultiLevelHierarchy"/>
    <dgm:cxn modelId="{5BC8D2BB-2C72-4263-BDF3-98426A298200}" srcId="{8A2C1C30-F1F2-4883-8443-8203DE55FACA}" destId="{768CAB55-18D1-4AAD-B0FF-AD441DC8C632}" srcOrd="0" destOrd="0" parTransId="{607CB714-AD5A-4968-942B-4BEE0C812F7D}" sibTransId="{F6874C06-2303-46F9-8835-6778200BEE4D}"/>
    <dgm:cxn modelId="{0E0AD6BC-0D89-44EF-B5CD-13412ED061D5}" srcId="{098F8BC8-1005-4658-8E6A-8499BDC7B85C}" destId="{4B962C0E-6E1C-45AB-9847-8EBA06934072}" srcOrd="0" destOrd="0" parTransId="{1829B1C0-A3AB-4856-9C7A-390D4E720B12}" sibTransId="{8E734E87-2DEA-4AF1-8044-BF324070F6B6}"/>
    <dgm:cxn modelId="{DCEF3CBE-8D4F-4863-A016-8BBBCEC2F92B}" type="presOf" srcId="{F33AC501-A817-4A13-BB38-1CD8A30C0C88}" destId="{DEB2E66E-E2D6-4410-8D9F-0A42E125E03F}" srcOrd="0" destOrd="0" presId="urn:microsoft.com/office/officeart/2008/layout/HorizontalMultiLevelHierarchy"/>
    <dgm:cxn modelId="{69FEB3C0-521D-4D47-B3D2-35D0D4F114B7}" type="presOf" srcId="{73817709-E117-4E97-A83B-B2A1B04BDF02}" destId="{D436B1D1-5C41-49BB-A44D-E5DE269456FA}" srcOrd="1" destOrd="0" presId="urn:microsoft.com/office/officeart/2008/layout/HorizontalMultiLevelHierarchy"/>
    <dgm:cxn modelId="{4CDC4AC2-D28E-46B8-9071-53AE2BCC8F0B}" type="presOf" srcId="{1829B1C0-A3AB-4856-9C7A-390D4E720B12}" destId="{E6F2D609-63B4-426F-93C8-1AF1EEA1C405}" srcOrd="1" destOrd="0" presId="urn:microsoft.com/office/officeart/2008/layout/HorizontalMultiLevelHierarchy"/>
    <dgm:cxn modelId="{7AECAAC3-859F-4993-BB78-9946822C466C}" srcId="{DA16676D-55D8-4177-96FF-1C71307B7EFA}" destId="{BCB66A12-538C-44D7-9F37-FD834700FDEB}" srcOrd="0" destOrd="0" parTransId="{0E9525B2-C2AD-4002-BAB9-78A731F0D38C}" sibTransId="{2E352C72-64E6-41E1-B762-0345756D9311}"/>
    <dgm:cxn modelId="{BDBD28C6-8A75-4CA8-A618-B1857231824B}" srcId="{C48CC2E9-7AC0-4C08-9599-0990892F98E9}" destId="{B99E1ABB-A0C9-4A9E-A6BE-523FE168EAB0}" srcOrd="2" destOrd="0" parTransId="{31100E1B-174B-4387-8462-EC048BD95D6F}" sibTransId="{18D627A9-F832-4AFD-84FC-504C06D2AA0D}"/>
    <dgm:cxn modelId="{CF623BC9-B04B-406D-9136-56A899AA5B98}" srcId="{C48CC2E9-7AC0-4C08-9599-0990892F98E9}" destId="{F59C1F2E-95C6-4ADC-AFE9-97A140041ADE}" srcOrd="1" destOrd="0" parTransId="{7EC99DF2-F3BF-4520-9693-6DBC7B1A5B8A}" sibTransId="{253CCD69-CF86-4EC9-9D31-1F15F7CCD2AE}"/>
    <dgm:cxn modelId="{3E6E51C9-74C3-4305-A8A9-F3E143FA42BD}" srcId="{243FEF6B-46CA-4CC9-8807-A8A5254FC0C3}" destId="{75AED2DE-113C-465E-847F-9400D0475A85}" srcOrd="0" destOrd="0" parTransId="{51EDDA0E-2284-420B-AE82-8A95DCBBDAFE}" sibTransId="{46674A89-1EFC-403D-9670-A782C857BB3F}"/>
    <dgm:cxn modelId="{0CABBFC9-5F67-41B2-9AE6-842C28C82D48}" srcId="{8A2C1C30-F1F2-4883-8443-8203DE55FACA}" destId="{0A4A69EF-3BE9-4BEC-BE20-6CADC81E0B76}" srcOrd="1" destOrd="0" parTransId="{73817709-E117-4E97-A83B-B2A1B04BDF02}" sibTransId="{49F11E73-3C76-466B-A104-A9E975617130}"/>
    <dgm:cxn modelId="{818FB7CA-40E4-4797-B52E-EDE4D9D062D9}" type="presOf" srcId="{607CB714-AD5A-4968-942B-4BEE0C812F7D}" destId="{536F6E63-5013-4789-AAB5-FBECFBE3AD1A}" srcOrd="0" destOrd="0" presId="urn:microsoft.com/office/officeart/2008/layout/HorizontalMultiLevelHierarchy"/>
    <dgm:cxn modelId="{581319CB-1CD1-4107-AFD7-E5B177227B54}" type="presOf" srcId="{378CF4FC-D57F-414B-B649-462C3D660042}" destId="{FBB18961-FBAF-413F-888E-918092287FAD}" srcOrd="0" destOrd="0" presId="urn:microsoft.com/office/officeart/2008/layout/HorizontalMultiLevelHierarchy"/>
    <dgm:cxn modelId="{5B1700CC-00A9-43DE-B25B-08028D9AB58A}" type="presOf" srcId="{85ADDBA5-4454-4C9B-B17F-0C2052FB24B3}" destId="{AD48A929-EC6D-4C65-A109-D72940D9E65A}" srcOrd="0" destOrd="0" presId="urn:microsoft.com/office/officeart/2008/layout/HorizontalMultiLevelHierarchy"/>
    <dgm:cxn modelId="{607290CD-00C0-4AFF-A01D-D2E59E118EC2}" type="presOf" srcId="{D7014959-412D-44F3-866E-CDD510672C21}" destId="{0A136F16-7C86-4F8E-B610-4071E1BA6192}" srcOrd="1" destOrd="0" presId="urn:microsoft.com/office/officeart/2008/layout/HorizontalMultiLevelHierarchy"/>
    <dgm:cxn modelId="{B208A0CD-7DA2-4806-BD1C-C68A7B2BFE85}" type="presOf" srcId="{898006EF-6587-4BF7-93FD-BEF9F42F49D3}" destId="{D05190C2-8E09-494E-8A6A-3A377897D7D0}" srcOrd="0" destOrd="0" presId="urn:microsoft.com/office/officeart/2008/layout/HorizontalMultiLevelHierarchy"/>
    <dgm:cxn modelId="{359808CE-0A65-464F-9A15-D08676574581}" type="presOf" srcId="{6D01550B-4F6C-42CF-90EA-38F592C42F2A}" destId="{A49E48F7-4FAE-47BB-B23F-DDD24E8AF6C7}" srcOrd="0" destOrd="0" presId="urn:microsoft.com/office/officeart/2008/layout/HorizontalMultiLevelHierarchy"/>
    <dgm:cxn modelId="{2FCEF5D0-ABED-4C05-B319-4CBDD52A2E3D}" type="presOf" srcId="{405E2524-16CF-420A-AAE1-6A40084C5F22}" destId="{03BB6D50-4BD4-4EC3-A86A-0935491A006F}" srcOrd="1" destOrd="0" presId="urn:microsoft.com/office/officeart/2008/layout/HorizontalMultiLevelHierarchy"/>
    <dgm:cxn modelId="{5CF295D1-23EC-41D0-BB08-2AD1963015E6}" srcId="{C48CC2E9-7AC0-4C08-9599-0990892F98E9}" destId="{454B2C9A-6CF8-4B25-8A0C-DBCBE145D0B1}" srcOrd="0" destOrd="0" parTransId="{60BBF30C-B8BA-4A50-BB89-B15FA9BD1A27}" sibTransId="{21054E34-9EB9-4BA3-8450-78B8B2076367}"/>
    <dgm:cxn modelId="{A060B3D4-68DF-44F5-8E8C-20B8534E152B}" type="presOf" srcId="{E4E5DFD3-660D-471A-BD2F-1CCA2862B5CA}" destId="{8436AD56-D89D-42C8-8494-5779B5A9DC0B}" srcOrd="0" destOrd="0" presId="urn:microsoft.com/office/officeart/2008/layout/HorizontalMultiLevelHierarchy"/>
    <dgm:cxn modelId="{886001DC-BBF6-4487-AF57-851CEC685BF8}" type="presOf" srcId="{1829B1C0-A3AB-4856-9C7A-390D4E720B12}" destId="{5E437EEF-26CF-4446-A8E8-09D44BFC4ABD}" srcOrd="0" destOrd="0" presId="urn:microsoft.com/office/officeart/2008/layout/HorizontalMultiLevelHierarchy"/>
    <dgm:cxn modelId="{E27B67DE-C7A6-421D-8F90-6B4C11C21E55}" type="presOf" srcId="{59D8E07A-8BF4-4DAF-B757-F504B8858915}" destId="{5575080C-97AD-4459-AE61-51A55898362B}" srcOrd="0" destOrd="0" presId="urn:microsoft.com/office/officeart/2008/layout/HorizontalMultiLevelHierarchy"/>
    <dgm:cxn modelId="{946D76DE-2AA4-439A-81EC-B6160C7DD26E}" type="presOf" srcId="{FF73699F-52A7-42B1-8041-841394979095}" destId="{C29F3B4C-43E3-488F-8544-552CA9E07E75}" srcOrd="0" destOrd="0" presId="urn:microsoft.com/office/officeart/2008/layout/HorizontalMultiLevelHierarchy"/>
    <dgm:cxn modelId="{480293E1-6AB3-402A-9094-35C6443C45E3}" type="presOf" srcId="{405E2524-16CF-420A-AAE1-6A40084C5F22}" destId="{84945413-E52E-406A-8541-B8A31B1521BB}" srcOrd="0" destOrd="0" presId="urn:microsoft.com/office/officeart/2008/layout/HorizontalMultiLevelHierarchy"/>
    <dgm:cxn modelId="{AAF127E4-6BA9-48B5-BFD2-A5AF3D82786F}" type="presOf" srcId="{BCB66A12-538C-44D7-9F37-FD834700FDEB}" destId="{3DD967B1-D707-490B-ABC5-2189FEF5AA45}" srcOrd="0" destOrd="0" presId="urn:microsoft.com/office/officeart/2008/layout/HorizontalMultiLevelHierarchy"/>
    <dgm:cxn modelId="{C0BD67E6-23E9-4DB6-A292-25A749FABD2A}" type="presOf" srcId="{FF73699F-52A7-42B1-8041-841394979095}" destId="{BE6E04DF-8618-42DF-B6D5-089804FBE9B2}" srcOrd="1" destOrd="0" presId="urn:microsoft.com/office/officeart/2008/layout/HorizontalMultiLevelHierarchy"/>
    <dgm:cxn modelId="{96BDD5E8-8480-47F4-A69A-670D649016A8}" type="presOf" srcId="{6438AD9D-967E-485F-AB75-85DCBA72B61D}" destId="{4BA1CD58-1FEB-4707-AEA5-C8A938E61D03}" srcOrd="1" destOrd="0" presId="urn:microsoft.com/office/officeart/2008/layout/HorizontalMultiLevelHierarchy"/>
    <dgm:cxn modelId="{D6D0F0F2-FD03-41DF-9FAF-4ED4EA1EE7A4}" type="presOf" srcId="{5366ED8A-F7DB-4327-A305-29B9654120E1}" destId="{3E24F540-EF74-49CD-8043-150AB730AEFC}" srcOrd="1" destOrd="0" presId="urn:microsoft.com/office/officeart/2008/layout/HorizontalMultiLevelHierarchy"/>
    <dgm:cxn modelId="{640541F5-BCD5-49C7-B489-65D8451F23C0}" type="presOf" srcId="{A4C35A1F-B946-4C69-B895-8A94393AB2F0}" destId="{D46F42FE-C1E6-4401-BCC8-BE1EDA0FDB1E}" srcOrd="0" destOrd="0" presId="urn:microsoft.com/office/officeart/2008/layout/HorizontalMultiLevelHierarchy"/>
    <dgm:cxn modelId="{ED3970FD-C844-4D43-9A8A-C99E404A4834}" type="presOf" srcId="{43A32C31-7C4D-4E5D-88D1-2E4502E47408}" destId="{F90C6F54-3804-4A71-8609-9EA02CA5CFA3}" srcOrd="0" destOrd="0" presId="urn:microsoft.com/office/officeart/2008/layout/HorizontalMultiLevelHierarchy"/>
    <dgm:cxn modelId="{092CC64A-05B6-4597-B561-FD22DA6D3E79}" type="presParOf" srcId="{73E848D5-35B2-4F1C-936B-6C623512B8B2}" destId="{FA861B92-BA60-498D-84BE-458FDBB7E78A}" srcOrd="0" destOrd="0" presId="urn:microsoft.com/office/officeart/2008/layout/HorizontalMultiLevelHierarchy"/>
    <dgm:cxn modelId="{6DFEFF33-5DB9-4F8B-9273-8242217B3BEB}" type="presParOf" srcId="{FA861B92-BA60-498D-84BE-458FDBB7E78A}" destId="{FBB18961-FBAF-413F-888E-918092287FAD}" srcOrd="0" destOrd="0" presId="urn:microsoft.com/office/officeart/2008/layout/HorizontalMultiLevelHierarchy"/>
    <dgm:cxn modelId="{A4B65E90-D61F-489D-A38F-13BD7DE24D47}" type="presParOf" srcId="{FA861B92-BA60-498D-84BE-458FDBB7E78A}" destId="{9F3C8A71-16BD-4041-8DF8-DE7ACD776BA0}" srcOrd="1" destOrd="0" presId="urn:microsoft.com/office/officeart/2008/layout/HorizontalMultiLevelHierarchy"/>
    <dgm:cxn modelId="{1EF5DDE0-43E7-4510-83DA-EF2A9244DEB5}" type="presParOf" srcId="{9F3C8A71-16BD-4041-8DF8-DE7ACD776BA0}" destId="{61C9EF4D-C78B-4832-9E91-0F437F23C93D}" srcOrd="0" destOrd="0" presId="urn:microsoft.com/office/officeart/2008/layout/HorizontalMultiLevelHierarchy"/>
    <dgm:cxn modelId="{61095AC8-DCA3-4E2E-90C4-C837263795D4}" type="presParOf" srcId="{61C9EF4D-C78B-4832-9E91-0F437F23C93D}" destId="{3E24F540-EF74-49CD-8043-150AB730AEFC}" srcOrd="0" destOrd="0" presId="urn:microsoft.com/office/officeart/2008/layout/HorizontalMultiLevelHierarchy"/>
    <dgm:cxn modelId="{70394EBB-F6C9-4D89-AC46-66CBC71072E2}" type="presParOf" srcId="{9F3C8A71-16BD-4041-8DF8-DE7ACD776BA0}" destId="{995FAF0B-BE01-46C0-8E0C-6A059210C25E}" srcOrd="1" destOrd="0" presId="urn:microsoft.com/office/officeart/2008/layout/HorizontalMultiLevelHierarchy"/>
    <dgm:cxn modelId="{C1AD3AD7-55AE-48D8-A781-97AE1D929BF3}" type="presParOf" srcId="{995FAF0B-BE01-46C0-8E0C-6A059210C25E}" destId="{71611831-A3F8-4414-A829-764BD6531370}" srcOrd="0" destOrd="0" presId="urn:microsoft.com/office/officeart/2008/layout/HorizontalMultiLevelHierarchy"/>
    <dgm:cxn modelId="{794729C7-6D09-49A4-918A-7EF2F920E9E2}" type="presParOf" srcId="{995FAF0B-BE01-46C0-8E0C-6A059210C25E}" destId="{219D3D36-D896-4DDE-8479-CF067F47737F}" srcOrd="1" destOrd="0" presId="urn:microsoft.com/office/officeart/2008/layout/HorizontalMultiLevelHierarchy"/>
    <dgm:cxn modelId="{1D78D3AB-9EB3-4228-9E82-814783287841}" type="presParOf" srcId="{219D3D36-D896-4DDE-8479-CF067F47737F}" destId="{FDF9FB33-266D-4FF3-ABA5-25D301AB9444}" srcOrd="0" destOrd="0" presId="urn:microsoft.com/office/officeart/2008/layout/HorizontalMultiLevelHierarchy"/>
    <dgm:cxn modelId="{1184D91C-5EE4-43E0-9DA0-8BEFD6063C10}" type="presParOf" srcId="{FDF9FB33-266D-4FF3-ABA5-25D301AB9444}" destId="{7DD74DF4-44A5-4C3F-B451-7E6D0CD0F4A5}" srcOrd="0" destOrd="0" presId="urn:microsoft.com/office/officeart/2008/layout/HorizontalMultiLevelHierarchy"/>
    <dgm:cxn modelId="{D1598E82-63B5-4894-A48D-BC0B43D0025F}" type="presParOf" srcId="{219D3D36-D896-4DDE-8479-CF067F47737F}" destId="{1D6E8FE6-8014-48A3-B45F-02D227CF535C}" srcOrd="1" destOrd="0" presId="urn:microsoft.com/office/officeart/2008/layout/HorizontalMultiLevelHierarchy"/>
    <dgm:cxn modelId="{F00D9F8B-B574-4E0C-85A9-956A0AC70A8E}" type="presParOf" srcId="{1D6E8FE6-8014-48A3-B45F-02D227CF535C}" destId="{0C8BF87B-0554-4B63-B0E6-9A74BEF16624}" srcOrd="0" destOrd="0" presId="urn:microsoft.com/office/officeart/2008/layout/HorizontalMultiLevelHierarchy"/>
    <dgm:cxn modelId="{8F3672E3-143F-4473-B17E-DA89B01063F9}" type="presParOf" srcId="{1D6E8FE6-8014-48A3-B45F-02D227CF535C}" destId="{724705A4-D42C-47FC-969A-4A4748B54CCF}" srcOrd="1" destOrd="0" presId="urn:microsoft.com/office/officeart/2008/layout/HorizontalMultiLevelHierarchy"/>
    <dgm:cxn modelId="{FE5ADFFC-FDE9-4615-9187-F4607C4B6094}" type="presParOf" srcId="{219D3D36-D896-4DDE-8479-CF067F47737F}" destId="{3013FF2D-6529-4755-A2AF-3D8BD5A5FF5A}" srcOrd="2" destOrd="0" presId="urn:microsoft.com/office/officeart/2008/layout/HorizontalMultiLevelHierarchy"/>
    <dgm:cxn modelId="{A331C55D-5B2D-48B4-9FDD-63F37E598E6A}" type="presParOf" srcId="{3013FF2D-6529-4755-A2AF-3D8BD5A5FF5A}" destId="{DF8CC0B1-8A06-42F7-A72A-0441D3CD57EF}" srcOrd="0" destOrd="0" presId="urn:microsoft.com/office/officeart/2008/layout/HorizontalMultiLevelHierarchy"/>
    <dgm:cxn modelId="{261D58B0-B286-4BD2-A1A6-6B8E7496998A}" type="presParOf" srcId="{219D3D36-D896-4DDE-8479-CF067F47737F}" destId="{3134237C-53E1-4212-B583-FC4AA2FFA3CE}" srcOrd="3" destOrd="0" presId="urn:microsoft.com/office/officeart/2008/layout/HorizontalMultiLevelHierarchy"/>
    <dgm:cxn modelId="{3084F0D4-0899-4FEB-BC2F-2B1AFE814CA6}" type="presParOf" srcId="{3134237C-53E1-4212-B583-FC4AA2FFA3CE}" destId="{DFF32269-60B4-4245-ACE6-A558044406E9}" srcOrd="0" destOrd="0" presId="urn:microsoft.com/office/officeart/2008/layout/HorizontalMultiLevelHierarchy"/>
    <dgm:cxn modelId="{C3AD0AB0-A5D3-4765-B6AE-808E313ED8EC}" type="presParOf" srcId="{3134237C-53E1-4212-B583-FC4AA2FFA3CE}" destId="{F16334D7-05C0-435B-8C5A-0EE1CAFC5FC9}" srcOrd="1" destOrd="0" presId="urn:microsoft.com/office/officeart/2008/layout/HorizontalMultiLevelHierarchy"/>
    <dgm:cxn modelId="{FB088367-FCDD-4270-B69F-A6AD8CB3F79A}" type="presParOf" srcId="{219D3D36-D896-4DDE-8479-CF067F47737F}" destId="{0CD265C2-3D4F-4A55-911B-C5F3C12E2276}" srcOrd="4" destOrd="0" presId="urn:microsoft.com/office/officeart/2008/layout/HorizontalMultiLevelHierarchy"/>
    <dgm:cxn modelId="{A3396D83-6114-4A02-B92F-0A63695A965C}" type="presParOf" srcId="{0CD265C2-3D4F-4A55-911B-C5F3C12E2276}" destId="{C19D055E-3FBE-4039-85D6-A94F47D25C87}" srcOrd="0" destOrd="0" presId="urn:microsoft.com/office/officeart/2008/layout/HorizontalMultiLevelHierarchy"/>
    <dgm:cxn modelId="{2033A4BC-0E53-42F3-B43A-C5471265692A}" type="presParOf" srcId="{219D3D36-D896-4DDE-8479-CF067F47737F}" destId="{094AF612-A475-4D94-8DFE-22C5F7D74ACC}" srcOrd="5" destOrd="0" presId="urn:microsoft.com/office/officeart/2008/layout/HorizontalMultiLevelHierarchy"/>
    <dgm:cxn modelId="{57EA5FC9-85EC-4AF2-B56B-E3E0D2763303}" type="presParOf" srcId="{094AF612-A475-4D94-8DFE-22C5F7D74ACC}" destId="{A5558EC5-6784-462E-93A5-9E1EBE885CCD}" srcOrd="0" destOrd="0" presId="urn:microsoft.com/office/officeart/2008/layout/HorizontalMultiLevelHierarchy"/>
    <dgm:cxn modelId="{8DD1AA03-D7B8-4F19-A375-A01DD60236D8}" type="presParOf" srcId="{094AF612-A475-4D94-8DFE-22C5F7D74ACC}" destId="{BFB3C151-B405-4BC2-B02F-48B4952F3FBC}" srcOrd="1" destOrd="0" presId="urn:microsoft.com/office/officeart/2008/layout/HorizontalMultiLevelHierarchy"/>
    <dgm:cxn modelId="{C7A42AEA-38EC-4E06-93EC-170E7856CC06}" type="presParOf" srcId="{9F3C8A71-16BD-4041-8DF8-DE7ACD776BA0}" destId="{5575080C-97AD-4459-AE61-51A55898362B}" srcOrd="2" destOrd="0" presId="urn:microsoft.com/office/officeart/2008/layout/HorizontalMultiLevelHierarchy"/>
    <dgm:cxn modelId="{5D171E1B-D803-424C-963D-6583FCA37795}" type="presParOf" srcId="{5575080C-97AD-4459-AE61-51A55898362B}" destId="{94BAE391-E578-4754-9344-317DDFAB1AA0}" srcOrd="0" destOrd="0" presId="urn:microsoft.com/office/officeart/2008/layout/HorizontalMultiLevelHierarchy"/>
    <dgm:cxn modelId="{C0D0BCC2-CB3F-48BB-9251-415AE856ED87}" type="presParOf" srcId="{9F3C8A71-16BD-4041-8DF8-DE7ACD776BA0}" destId="{89850560-254A-4ED7-B8A5-E6E3C5BB14A7}" srcOrd="3" destOrd="0" presId="urn:microsoft.com/office/officeart/2008/layout/HorizontalMultiLevelHierarchy"/>
    <dgm:cxn modelId="{0B8FDDF4-39A8-44BC-98ED-F29F3588C488}" type="presParOf" srcId="{89850560-254A-4ED7-B8A5-E6E3C5BB14A7}" destId="{AD48A929-EC6D-4C65-A109-D72940D9E65A}" srcOrd="0" destOrd="0" presId="urn:microsoft.com/office/officeart/2008/layout/HorizontalMultiLevelHierarchy"/>
    <dgm:cxn modelId="{C3825766-2522-403C-981A-E4F3733D709F}" type="presParOf" srcId="{89850560-254A-4ED7-B8A5-E6E3C5BB14A7}" destId="{E1FD1E63-F54C-48F6-8FC2-A3B91D46904F}" srcOrd="1" destOrd="0" presId="urn:microsoft.com/office/officeart/2008/layout/HorizontalMultiLevelHierarchy"/>
    <dgm:cxn modelId="{0944B1EF-D788-4582-8671-7C47B0AE2754}" type="presParOf" srcId="{E1FD1E63-F54C-48F6-8FC2-A3B91D46904F}" destId="{E396C43C-D353-4A17-81F2-8825D85B4278}" srcOrd="0" destOrd="0" presId="urn:microsoft.com/office/officeart/2008/layout/HorizontalMultiLevelHierarchy"/>
    <dgm:cxn modelId="{849275B8-C841-49C2-8377-23160D0129FA}" type="presParOf" srcId="{E396C43C-D353-4A17-81F2-8825D85B4278}" destId="{199C59A4-6D1A-464A-857F-F1A201A58751}" srcOrd="0" destOrd="0" presId="urn:microsoft.com/office/officeart/2008/layout/HorizontalMultiLevelHierarchy"/>
    <dgm:cxn modelId="{1A90B888-6304-4E53-A593-E0028B11CCA3}" type="presParOf" srcId="{E1FD1E63-F54C-48F6-8FC2-A3B91D46904F}" destId="{3B6B382A-8D10-43BB-AE51-16A6453CAD35}" srcOrd="1" destOrd="0" presId="urn:microsoft.com/office/officeart/2008/layout/HorizontalMultiLevelHierarchy"/>
    <dgm:cxn modelId="{3B6AA864-4EC9-4402-ABAD-CC9ECBBDC48F}" type="presParOf" srcId="{3B6B382A-8D10-43BB-AE51-16A6453CAD35}" destId="{DEB2E66E-E2D6-4410-8D9F-0A42E125E03F}" srcOrd="0" destOrd="0" presId="urn:microsoft.com/office/officeart/2008/layout/HorizontalMultiLevelHierarchy"/>
    <dgm:cxn modelId="{FEF10D2C-EAA6-418A-874C-D9D689190AB8}" type="presParOf" srcId="{3B6B382A-8D10-43BB-AE51-16A6453CAD35}" destId="{8A55A33A-2778-47BD-8F3B-54B03318DB67}" srcOrd="1" destOrd="0" presId="urn:microsoft.com/office/officeart/2008/layout/HorizontalMultiLevelHierarchy"/>
    <dgm:cxn modelId="{CB792444-5070-4363-80DD-98535AC652B8}" type="presParOf" srcId="{E1FD1E63-F54C-48F6-8FC2-A3B91D46904F}" destId="{99C15D26-149A-4800-8592-866FA2AD8B25}" srcOrd="2" destOrd="0" presId="urn:microsoft.com/office/officeart/2008/layout/HorizontalMultiLevelHierarchy"/>
    <dgm:cxn modelId="{9D10C17D-D6A3-4452-A0E7-B5AB1B1B5817}" type="presParOf" srcId="{99C15D26-149A-4800-8592-866FA2AD8B25}" destId="{FDD86ED3-DD9F-463C-8E45-DFAE89E7B1E6}" srcOrd="0" destOrd="0" presId="urn:microsoft.com/office/officeart/2008/layout/HorizontalMultiLevelHierarchy"/>
    <dgm:cxn modelId="{21943AEB-37DF-4445-993F-001BAA8CFA6B}" type="presParOf" srcId="{E1FD1E63-F54C-48F6-8FC2-A3B91D46904F}" destId="{D7D5E712-90EA-4B96-98A0-7AA3CE0E9F94}" srcOrd="3" destOrd="0" presId="urn:microsoft.com/office/officeart/2008/layout/HorizontalMultiLevelHierarchy"/>
    <dgm:cxn modelId="{4BC397B3-22DB-4C6E-BD85-B667AD7770E7}" type="presParOf" srcId="{D7D5E712-90EA-4B96-98A0-7AA3CE0E9F94}" destId="{D46F42FE-C1E6-4401-BCC8-BE1EDA0FDB1E}" srcOrd="0" destOrd="0" presId="urn:microsoft.com/office/officeart/2008/layout/HorizontalMultiLevelHierarchy"/>
    <dgm:cxn modelId="{16AE50D0-E4D8-4362-B2C3-1113B8D4F439}" type="presParOf" srcId="{D7D5E712-90EA-4B96-98A0-7AA3CE0E9F94}" destId="{B0703C16-E27F-48A1-B81E-CCA67B63F428}" srcOrd="1" destOrd="0" presId="urn:microsoft.com/office/officeart/2008/layout/HorizontalMultiLevelHierarchy"/>
    <dgm:cxn modelId="{53E9FB79-1F67-4C87-9226-6DF8212C6F5B}" type="presParOf" srcId="{9F3C8A71-16BD-4041-8DF8-DE7ACD776BA0}" destId="{FF8EF129-188F-4322-BFB6-EED795E7C9E4}" srcOrd="4" destOrd="0" presId="urn:microsoft.com/office/officeart/2008/layout/HorizontalMultiLevelHierarchy"/>
    <dgm:cxn modelId="{49B41309-B5EA-4EC6-BD2A-40D02325CF57}" type="presParOf" srcId="{FF8EF129-188F-4322-BFB6-EED795E7C9E4}" destId="{74CC22EF-9831-4B82-9116-A1F42DBAE5B6}" srcOrd="0" destOrd="0" presId="urn:microsoft.com/office/officeart/2008/layout/HorizontalMultiLevelHierarchy"/>
    <dgm:cxn modelId="{7D7C4BF5-0009-4A1C-8BDC-8995D7E95392}" type="presParOf" srcId="{9F3C8A71-16BD-4041-8DF8-DE7ACD776BA0}" destId="{944E7743-3680-451B-96C6-B8D93F7A76D3}" srcOrd="5" destOrd="0" presId="urn:microsoft.com/office/officeart/2008/layout/HorizontalMultiLevelHierarchy"/>
    <dgm:cxn modelId="{3F16392B-B57C-4778-9816-7AF23542B176}" type="presParOf" srcId="{944E7743-3680-451B-96C6-B8D93F7A76D3}" destId="{8F16FC0B-080C-4A1E-A9F2-4656AE1B784A}" srcOrd="0" destOrd="0" presId="urn:microsoft.com/office/officeart/2008/layout/HorizontalMultiLevelHierarchy"/>
    <dgm:cxn modelId="{4D763B52-10E5-44BF-ACEF-B70375510829}" type="presParOf" srcId="{944E7743-3680-451B-96C6-B8D93F7A76D3}" destId="{CDF2D98B-7B1E-44EC-A744-C20F42C8802F}" srcOrd="1" destOrd="0" presId="urn:microsoft.com/office/officeart/2008/layout/HorizontalMultiLevelHierarchy"/>
    <dgm:cxn modelId="{F78E8B7E-C730-452A-AC5E-18C992051A43}" type="presParOf" srcId="{CDF2D98B-7B1E-44EC-A744-C20F42C8802F}" destId="{5E437EEF-26CF-4446-A8E8-09D44BFC4ABD}" srcOrd="0" destOrd="0" presId="urn:microsoft.com/office/officeart/2008/layout/HorizontalMultiLevelHierarchy"/>
    <dgm:cxn modelId="{C494EA75-D8A4-4770-A5D3-1AC4B50135F2}" type="presParOf" srcId="{5E437EEF-26CF-4446-A8E8-09D44BFC4ABD}" destId="{E6F2D609-63B4-426F-93C8-1AF1EEA1C405}" srcOrd="0" destOrd="0" presId="urn:microsoft.com/office/officeart/2008/layout/HorizontalMultiLevelHierarchy"/>
    <dgm:cxn modelId="{50BF88AE-7DF7-49BC-B5E8-0F11C531429A}" type="presParOf" srcId="{CDF2D98B-7B1E-44EC-A744-C20F42C8802F}" destId="{7B18370C-7167-447C-BF14-0C9C71E16880}" srcOrd="1" destOrd="0" presId="urn:microsoft.com/office/officeart/2008/layout/HorizontalMultiLevelHierarchy"/>
    <dgm:cxn modelId="{A04AB77B-9CD3-4C21-BB90-7B00C1030D68}" type="presParOf" srcId="{7B18370C-7167-447C-BF14-0C9C71E16880}" destId="{3A63BB1B-B7AA-484D-9908-E9DB8D389BDE}" srcOrd="0" destOrd="0" presId="urn:microsoft.com/office/officeart/2008/layout/HorizontalMultiLevelHierarchy"/>
    <dgm:cxn modelId="{51D023A8-A9A6-49E3-AD72-3CC2F6E8DE1E}" type="presParOf" srcId="{7B18370C-7167-447C-BF14-0C9C71E16880}" destId="{AE084279-80AB-4D77-A962-96680045DF0F}" srcOrd="1" destOrd="0" presId="urn:microsoft.com/office/officeart/2008/layout/HorizontalMultiLevelHierarchy"/>
    <dgm:cxn modelId="{AB66829F-0966-44E3-90E8-56AA79F52250}" type="presParOf" srcId="{73E848D5-35B2-4F1C-936B-6C623512B8B2}" destId="{E60A843F-9E1A-4101-B481-236EF5B1D9E6}" srcOrd="1" destOrd="0" presId="urn:microsoft.com/office/officeart/2008/layout/HorizontalMultiLevelHierarchy"/>
    <dgm:cxn modelId="{8E6215DC-2A2B-40AD-94A9-021F860955C6}" type="presParOf" srcId="{E60A843F-9E1A-4101-B481-236EF5B1D9E6}" destId="{2111818C-A1D6-43AA-80FD-A8930562A5DB}" srcOrd="0" destOrd="0" presId="urn:microsoft.com/office/officeart/2008/layout/HorizontalMultiLevelHierarchy"/>
    <dgm:cxn modelId="{4F45D566-AB62-491F-A0A2-925E0228C9D3}" type="presParOf" srcId="{E60A843F-9E1A-4101-B481-236EF5B1D9E6}" destId="{8AE17913-EF22-4C31-A1A5-E875F9DAB8A2}" srcOrd="1" destOrd="0" presId="urn:microsoft.com/office/officeart/2008/layout/HorizontalMultiLevelHierarchy"/>
    <dgm:cxn modelId="{1D29AB71-9EDF-4910-9D58-8705EE4122E1}" type="presParOf" srcId="{8AE17913-EF22-4C31-A1A5-E875F9DAB8A2}" destId="{84945413-E52E-406A-8541-B8A31B1521BB}" srcOrd="0" destOrd="0" presId="urn:microsoft.com/office/officeart/2008/layout/HorizontalMultiLevelHierarchy"/>
    <dgm:cxn modelId="{FC81D385-C1F4-4696-8609-F73D852901EC}" type="presParOf" srcId="{84945413-E52E-406A-8541-B8A31B1521BB}" destId="{03BB6D50-4BD4-4EC3-A86A-0935491A006F}" srcOrd="0" destOrd="0" presId="urn:microsoft.com/office/officeart/2008/layout/HorizontalMultiLevelHierarchy"/>
    <dgm:cxn modelId="{8B1F0A43-E920-469C-8F0A-0CC555B0C06D}" type="presParOf" srcId="{8AE17913-EF22-4C31-A1A5-E875F9DAB8A2}" destId="{3564AEEA-1DFC-486E-87F5-81CC660EC9CB}" srcOrd="1" destOrd="0" presId="urn:microsoft.com/office/officeart/2008/layout/HorizontalMultiLevelHierarchy"/>
    <dgm:cxn modelId="{9B9B0180-8FFC-43C6-8394-C2253A788EC0}" type="presParOf" srcId="{3564AEEA-1DFC-486E-87F5-81CC660EC9CB}" destId="{CC7B9F11-C541-4B90-B423-6726DE980560}" srcOrd="0" destOrd="0" presId="urn:microsoft.com/office/officeart/2008/layout/HorizontalMultiLevelHierarchy"/>
    <dgm:cxn modelId="{1564244C-792E-4F2A-9788-87B2B1D20E2A}" type="presParOf" srcId="{3564AEEA-1DFC-486E-87F5-81CC660EC9CB}" destId="{8A76162A-4755-4AE5-B264-38648FD0DF14}" srcOrd="1" destOrd="0" presId="urn:microsoft.com/office/officeart/2008/layout/HorizontalMultiLevelHierarchy"/>
    <dgm:cxn modelId="{78E516AD-35E5-4282-956F-6C304E38EC14}" type="presParOf" srcId="{8A76162A-4755-4AE5-B264-38648FD0DF14}" destId="{536F6E63-5013-4789-AAB5-FBECFBE3AD1A}" srcOrd="0" destOrd="0" presId="urn:microsoft.com/office/officeart/2008/layout/HorizontalMultiLevelHierarchy"/>
    <dgm:cxn modelId="{5E19A703-737C-45C7-897D-D69160315464}" type="presParOf" srcId="{536F6E63-5013-4789-AAB5-FBECFBE3AD1A}" destId="{7C18C1AF-DDF3-42C3-9670-6F84AFA81078}" srcOrd="0" destOrd="0" presId="urn:microsoft.com/office/officeart/2008/layout/HorizontalMultiLevelHierarchy"/>
    <dgm:cxn modelId="{4CE63EE6-F51A-4E6E-BC5E-CAA99DB0DA01}" type="presParOf" srcId="{8A76162A-4755-4AE5-B264-38648FD0DF14}" destId="{9DFB2099-41C5-4F20-A255-2C873320F77F}" srcOrd="1" destOrd="0" presId="urn:microsoft.com/office/officeart/2008/layout/HorizontalMultiLevelHierarchy"/>
    <dgm:cxn modelId="{2E74F164-F8F4-4DA6-B09A-DFDD69FB823B}" type="presParOf" srcId="{9DFB2099-41C5-4F20-A255-2C873320F77F}" destId="{8A204FC4-B69C-4EF4-9573-B9AF0E579AF9}" srcOrd="0" destOrd="0" presId="urn:microsoft.com/office/officeart/2008/layout/HorizontalMultiLevelHierarchy"/>
    <dgm:cxn modelId="{75BD77B7-682A-4046-BB87-009705EBC43B}" type="presParOf" srcId="{9DFB2099-41C5-4F20-A255-2C873320F77F}" destId="{473FDFEA-4EB3-45DA-B14D-1893FF6617C9}" srcOrd="1" destOrd="0" presId="urn:microsoft.com/office/officeart/2008/layout/HorizontalMultiLevelHierarchy"/>
    <dgm:cxn modelId="{92811C23-9CE4-4A24-B660-84DDF552180E}" type="presParOf" srcId="{8A76162A-4755-4AE5-B264-38648FD0DF14}" destId="{5A90078D-9A4E-43CF-AF6E-F945F0617C72}" srcOrd="2" destOrd="0" presId="urn:microsoft.com/office/officeart/2008/layout/HorizontalMultiLevelHierarchy"/>
    <dgm:cxn modelId="{46B847D2-22F4-4841-9DC5-EC8FB2049E20}" type="presParOf" srcId="{5A90078D-9A4E-43CF-AF6E-F945F0617C72}" destId="{D436B1D1-5C41-49BB-A44D-E5DE269456FA}" srcOrd="0" destOrd="0" presId="urn:microsoft.com/office/officeart/2008/layout/HorizontalMultiLevelHierarchy"/>
    <dgm:cxn modelId="{6B149B16-2D99-475B-9D63-C92833D2990E}" type="presParOf" srcId="{8A76162A-4755-4AE5-B264-38648FD0DF14}" destId="{2D55FAF9-D3D9-461D-AF8D-598544792931}" srcOrd="3" destOrd="0" presId="urn:microsoft.com/office/officeart/2008/layout/HorizontalMultiLevelHierarchy"/>
    <dgm:cxn modelId="{A09E8A5D-1373-4697-B6AC-198CD0DE0F8B}" type="presParOf" srcId="{2D55FAF9-D3D9-461D-AF8D-598544792931}" destId="{3DA22E68-206C-43C5-AD2E-06AC5168D4DD}" srcOrd="0" destOrd="0" presId="urn:microsoft.com/office/officeart/2008/layout/HorizontalMultiLevelHierarchy"/>
    <dgm:cxn modelId="{5309C6E1-AA61-4BA9-AA28-FA21DED97B89}" type="presParOf" srcId="{2D55FAF9-D3D9-461D-AF8D-598544792931}" destId="{95BCDC34-8C4C-43C8-8BE8-32CD6161EC9C}" srcOrd="1" destOrd="0" presId="urn:microsoft.com/office/officeart/2008/layout/HorizontalMultiLevelHierarchy"/>
    <dgm:cxn modelId="{7C31C4D6-EF63-445D-95F0-6602FAF74DFE}" type="presParOf" srcId="{8A76162A-4755-4AE5-B264-38648FD0DF14}" destId="{F06D4EAF-5D24-42FD-99A8-52ADE534CB1E}" srcOrd="4" destOrd="0" presId="urn:microsoft.com/office/officeart/2008/layout/HorizontalMultiLevelHierarchy"/>
    <dgm:cxn modelId="{7F3EF5CD-F3C3-4200-8A69-39C77A2E6D7F}" type="presParOf" srcId="{F06D4EAF-5D24-42FD-99A8-52ADE534CB1E}" destId="{0A136F16-7C86-4F8E-B610-4071E1BA6192}" srcOrd="0" destOrd="0" presId="urn:microsoft.com/office/officeart/2008/layout/HorizontalMultiLevelHierarchy"/>
    <dgm:cxn modelId="{5C48B31F-FF0F-4F1A-8E0C-4C0462FA7132}" type="presParOf" srcId="{8A76162A-4755-4AE5-B264-38648FD0DF14}" destId="{CA15A09E-D788-41F2-BE14-E5F30FB1755C}" srcOrd="5" destOrd="0" presId="urn:microsoft.com/office/officeart/2008/layout/HorizontalMultiLevelHierarchy"/>
    <dgm:cxn modelId="{BEB90526-14BF-48D1-8838-DC3C11FDC263}" type="presParOf" srcId="{CA15A09E-D788-41F2-BE14-E5F30FB1755C}" destId="{E656B792-B645-4DF4-9A79-95145355C1E4}" srcOrd="0" destOrd="0" presId="urn:microsoft.com/office/officeart/2008/layout/HorizontalMultiLevelHierarchy"/>
    <dgm:cxn modelId="{51ABAD2F-1E8F-4E87-A4BD-B1A530764DBE}" type="presParOf" srcId="{CA15A09E-D788-41F2-BE14-E5F30FB1755C}" destId="{627C7F6D-522B-4257-BEC5-F84FFE84263E}" srcOrd="1" destOrd="0" presId="urn:microsoft.com/office/officeart/2008/layout/HorizontalMultiLevelHierarchy"/>
    <dgm:cxn modelId="{A7EA90AE-B632-403E-8460-348391DD6583}" type="presParOf" srcId="{8AE17913-EF22-4C31-A1A5-E875F9DAB8A2}" destId="{D05190C2-8E09-494E-8A6A-3A377897D7D0}" srcOrd="2" destOrd="0" presId="urn:microsoft.com/office/officeart/2008/layout/HorizontalMultiLevelHierarchy"/>
    <dgm:cxn modelId="{374C22EF-E271-4EE4-8C1C-D603D17B4943}" type="presParOf" srcId="{D05190C2-8E09-494E-8A6A-3A377897D7D0}" destId="{994B892C-727F-41E2-90D8-9FC48077D83A}" srcOrd="0" destOrd="0" presId="urn:microsoft.com/office/officeart/2008/layout/HorizontalMultiLevelHierarchy"/>
    <dgm:cxn modelId="{8C59156E-B041-457D-B2EC-1D2D99E4EC6F}" type="presParOf" srcId="{8AE17913-EF22-4C31-A1A5-E875F9DAB8A2}" destId="{545FAEF9-4F28-4C34-B4F7-FD321E06900B}" srcOrd="3" destOrd="0" presId="urn:microsoft.com/office/officeart/2008/layout/HorizontalMultiLevelHierarchy"/>
    <dgm:cxn modelId="{84B993FC-E72C-4D72-AA77-E9AA6D0FFBEC}" type="presParOf" srcId="{545FAEF9-4F28-4C34-B4F7-FD321E06900B}" destId="{1A2904D0-CB69-4E9D-80AE-2B94E42563FA}" srcOrd="0" destOrd="0" presId="urn:microsoft.com/office/officeart/2008/layout/HorizontalMultiLevelHierarchy"/>
    <dgm:cxn modelId="{4BDB6BB0-7E4A-426E-8D7D-2422A15C7649}" type="presParOf" srcId="{545FAEF9-4F28-4C34-B4F7-FD321E06900B}" destId="{43D29E4E-D4EE-4298-B7D8-E645DA64A00C}" srcOrd="1" destOrd="0" presId="urn:microsoft.com/office/officeart/2008/layout/HorizontalMultiLevelHierarchy"/>
    <dgm:cxn modelId="{4113D6EB-B852-4F2B-B706-DB73EB234D13}" type="presParOf" srcId="{43D29E4E-D4EE-4298-B7D8-E645DA64A00C}" destId="{9685DFAC-6EC1-4C84-AB2A-A45AA5A35C0F}" srcOrd="0" destOrd="0" presId="urn:microsoft.com/office/officeart/2008/layout/HorizontalMultiLevelHierarchy"/>
    <dgm:cxn modelId="{FC10B310-D58E-4D73-B60B-C62FCE89B18D}" type="presParOf" srcId="{9685DFAC-6EC1-4C84-AB2A-A45AA5A35C0F}" destId="{A1C73E75-19D7-4CF8-AFB8-0190990EFF3C}" srcOrd="0" destOrd="0" presId="urn:microsoft.com/office/officeart/2008/layout/HorizontalMultiLevelHierarchy"/>
    <dgm:cxn modelId="{7E5B0917-CF2F-47EC-84E9-73096F5157BF}" type="presParOf" srcId="{43D29E4E-D4EE-4298-B7D8-E645DA64A00C}" destId="{C204168F-6858-439A-B1E4-42C045C8F865}" srcOrd="1" destOrd="0" presId="urn:microsoft.com/office/officeart/2008/layout/HorizontalMultiLevelHierarchy"/>
    <dgm:cxn modelId="{7F882C38-E9C8-4C45-AA0C-2AFDF0FD0770}" type="presParOf" srcId="{C204168F-6858-439A-B1E4-42C045C8F865}" destId="{8436AD56-D89D-42C8-8494-5779B5A9DC0B}" srcOrd="0" destOrd="0" presId="urn:microsoft.com/office/officeart/2008/layout/HorizontalMultiLevelHierarchy"/>
    <dgm:cxn modelId="{98E5BE84-C920-4E4A-9090-9D7AEB987BB6}" type="presParOf" srcId="{C204168F-6858-439A-B1E4-42C045C8F865}" destId="{F07A88E9-0E28-4473-A69C-F3B091B8C07F}" srcOrd="1" destOrd="0" presId="urn:microsoft.com/office/officeart/2008/layout/HorizontalMultiLevelHierarchy"/>
    <dgm:cxn modelId="{AED28036-0824-48AB-A610-7320AEB73D95}" type="presParOf" srcId="{73E848D5-35B2-4F1C-936B-6C623512B8B2}" destId="{FCDDBAD0-62D4-4E9B-B684-1EE3852F2D0E}" srcOrd="2" destOrd="0" presId="urn:microsoft.com/office/officeart/2008/layout/HorizontalMultiLevelHierarchy"/>
    <dgm:cxn modelId="{7964AD4C-2D82-4232-AE4B-DF2F920C0632}" type="presParOf" srcId="{FCDDBAD0-62D4-4E9B-B684-1EE3852F2D0E}" destId="{1F0D9A12-DBCD-40D9-AB0B-76A0C3E6D6E9}" srcOrd="0" destOrd="0" presId="urn:microsoft.com/office/officeart/2008/layout/HorizontalMultiLevelHierarchy"/>
    <dgm:cxn modelId="{3B622402-0E92-407A-9E0C-4A139BB50356}" type="presParOf" srcId="{FCDDBAD0-62D4-4E9B-B684-1EE3852F2D0E}" destId="{F58868D3-4F83-42E3-867F-3D159E36666E}" srcOrd="1" destOrd="0" presId="urn:microsoft.com/office/officeart/2008/layout/HorizontalMultiLevelHierarchy"/>
    <dgm:cxn modelId="{4ABE580E-8B18-4398-9E2C-87CE489634A4}" type="presParOf" srcId="{F58868D3-4F83-42E3-867F-3D159E36666E}" destId="{DD708791-8936-468A-ACDA-59CB112DE12B}" srcOrd="0" destOrd="0" presId="urn:microsoft.com/office/officeart/2008/layout/HorizontalMultiLevelHierarchy"/>
    <dgm:cxn modelId="{4AB58140-39AF-4880-BC4D-CC54791960FE}" type="presParOf" srcId="{DD708791-8936-468A-ACDA-59CB112DE12B}" destId="{4BA1CD58-1FEB-4707-AEA5-C8A938E61D03}" srcOrd="0" destOrd="0" presId="urn:microsoft.com/office/officeart/2008/layout/HorizontalMultiLevelHierarchy"/>
    <dgm:cxn modelId="{9063FD0A-5220-49FE-A484-061570A3D6E6}" type="presParOf" srcId="{F58868D3-4F83-42E3-867F-3D159E36666E}" destId="{A4BCA1F8-BADB-4652-8F6E-87AFDE0A17D0}" srcOrd="1" destOrd="0" presId="urn:microsoft.com/office/officeart/2008/layout/HorizontalMultiLevelHierarchy"/>
    <dgm:cxn modelId="{2F06C3AB-6C12-4B48-91D2-3204F71B3133}" type="presParOf" srcId="{A4BCA1F8-BADB-4652-8F6E-87AFDE0A17D0}" destId="{86EF176E-3DDB-45A5-8FA2-8CB3787B1456}" srcOrd="0" destOrd="0" presId="urn:microsoft.com/office/officeart/2008/layout/HorizontalMultiLevelHierarchy"/>
    <dgm:cxn modelId="{5155362F-A1A4-45F0-A063-C99A6E56D969}" type="presParOf" srcId="{A4BCA1F8-BADB-4652-8F6E-87AFDE0A17D0}" destId="{5F984B8E-21A1-4F67-A277-096D1DF96BC8}" srcOrd="1" destOrd="0" presId="urn:microsoft.com/office/officeart/2008/layout/HorizontalMultiLevelHierarchy"/>
    <dgm:cxn modelId="{D893ADED-680E-47E7-8032-8030BA56EEDB}" type="presParOf" srcId="{5F984B8E-21A1-4F67-A277-096D1DF96BC8}" destId="{D2DF55F8-DE98-4DF5-935C-2E478D0E8794}" srcOrd="0" destOrd="0" presId="urn:microsoft.com/office/officeart/2008/layout/HorizontalMultiLevelHierarchy"/>
    <dgm:cxn modelId="{F01B095C-36C6-4139-BE5E-10E6C3FEB0D6}" type="presParOf" srcId="{D2DF55F8-DE98-4DF5-935C-2E478D0E8794}" destId="{0E788E92-A945-4538-950B-7A64E318DC80}" srcOrd="0" destOrd="0" presId="urn:microsoft.com/office/officeart/2008/layout/HorizontalMultiLevelHierarchy"/>
    <dgm:cxn modelId="{DBE2A7E9-8D9E-42B9-8557-AC556E3CC6B9}" type="presParOf" srcId="{5F984B8E-21A1-4F67-A277-096D1DF96BC8}" destId="{1D66DCB2-EFB9-47CC-844F-6C9D50D3BFB7}" srcOrd="1" destOrd="0" presId="urn:microsoft.com/office/officeart/2008/layout/HorizontalMultiLevelHierarchy"/>
    <dgm:cxn modelId="{95C5F34F-9D05-4237-8E8D-C31695971F51}" type="presParOf" srcId="{1D66DCB2-EFB9-47CC-844F-6C9D50D3BFB7}" destId="{3DD967B1-D707-490B-ABC5-2189FEF5AA45}" srcOrd="0" destOrd="0" presId="urn:microsoft.com/office/officeart/2008/layout/HorizontalMultiLevelHierarchy"/>
    <dgm:cxn modelId="{E9819D14-A547-4AD8-B45B-7DCC60E0A830}" type="presParOf" srcId="{1D66DCB2-EFB9-47CC-844F-6C9D50D3BFB7}" destId="{5A90FD08-E2C6-4364-B787-8C1C9653556F}" srcOrd="1" destOrd="0" presId="urn:microsoft.com/office/officeart/2008/layout/HorizontalMultiLevelHierarchy"/>
    <dgm:cxn modelId="{3449D8F4-3CAC-4200-8F43-6298F3633704}" type="presParOf" srcId="{F58868D3-4F83-42E3-867F-3D159E36666E}" destId="{4793A5F9-CB6F-444A-B9FE-4DD1EDBF8857}" srcOrd="2" destOrd="0" presId="urn:microsoft.com/office/officeart/2008/layout/HorizontalMultiLevelHierarchy"/>
    <dgm:cxn modelId="{AA1B9682-42BA-4106-BAD1-BB577E825FD4}" type="presParOf" srcId="{4793A5F9-CB6F-444A-B9FE-4DD1EDBF8857}" destId="{33F61427-ECD8-4D91-A86D-CF6D41FD7A31}" srcOrd="0" destOrd="0" presId="urn:microsoft.com/office/officeart/2008/layout/HorizontalMultiLevelHierarchy"/>
    <dgm:cxn modelId="{954AB5DF-6EC3-4849-8CDD-D12D3C0CDFE8}" type="presParOf" srcId="{F58868D3-4F83-42E3-867F-3D159E36666E}" destId="{9A083291-BF7B-469A-BACF-80F7909D6480}" srcOrd="3" destOrd="0" presId="urn:microsoft.com/office/officeart/2008/layout/HorizontalMultiLevelHierarchy"/>
    <dgm:cxn modelId="{E0FFBF04-C819-4465-BC58-AE52E5225CCE}" type="presParOf" srcId="{9A083291-BF7B-469A-BACF-80F7909D6480}" destId="{E7A58B8F-BB9B-4C42-8C87-2C6A6926674F}" srcOrd="0" destOrd="0" presId="urn:microsoft.com/office/officeart/2008/layout/HorizontalMultiLevelHierarchy"/>
    <dgm:cxn modelId="{35592845-2380-431E-8684-E2EBE42C4863}" type="presParOf" srcId="{9A083291-BF7B-469A-BACF-80F7909D6480}" destId="{7909AC38-062C-415F-92AC-782CD4F11A5F}" srcOrd="1" destOrd="0" presId="urn:microsoft.com/office/officeart/2008/layout/HorizontalMultiLevelHierarchy"/>
    <dgm:cxn modelId="{74F324F3-24EA-4AF8-AA25-FBFA18BD6F8D}" type="presParOf" srcId="{7909AC38-062C-415F-92AC-782CD4F11A5F}" destId="{92CB9300-1C9E-45B7-B645-D79379F5A5A5}" srcOrd="0" destOrd="0" presId="urn:microsoft.com/office/officeart/2008/layout/HorizontalMultiLevelHierarchy"/>
    <dgm:cxn modelId="{160AEC45-71C4-4FD0-BAE8-C46EFB6C10F0}" type="presParOf" srcId="{92CB9300-1C9E-45B7-B645-D79379F5A5A5}" destId="{B448DB85-F4C2-486A-839F-A818E5FF600E}" srcOrd="0" destOrd="0" presId="urn:microsoft.com/office/officeart/2008/layout/HorizontalMultiLevelHierarchy"/>
    <dgm:cxn modelId="{A8AF7BC5-EEB9-422C-BBD5-A1F65F07022E}" type="presParOf" srcId="{7909AC38-062C-415F-92AC-782CD4F11A5F}" destId="{302FFB66-3DCD-4BC2-A903-467FF0C15215}" srcOrd="1" destOrd="0" presId="urn:microsoft.com/office/officeart/2008/layout/HorizontalMultiLevelHierarchy"/>
    <dgm:cxn modelId="{CB1468C4-70E7-4EC9-AECA-354AEFD61A1B}" type="presParOf" srcId="{302FFB66-3DCD-4BC2-A903-467FF0C15215}" destId="{B3432E31-699E-490E-86AC-93C9587FF2EC}" srcOrd="0" destOrd="0" presId="urn:microsoft.com/office/officeart/2008/layout/HorizontalMultiLevelHierarchy"/>
    <dgm:cxn modelId="{4548EE54-2A10-41CC-B0D9-B017C03775F6}" type="presParOf" srcId="{302FFB66-3DCD-4BC2-A903-467FF0C15215}" destId="{B3101854-50E9-4F79-A24D-5F1F363C8B0C}" srcOrd="1" destOrd="0" presId="urn:microsoft.com/office/officeart/2008/layout/HorizontalMultiLevelHierarchy"/>
    <dgm:cxn modelId="{1F4626BE-E91A-4592-B5B4-0F2A8335B0AF}" type="presParOf" srcId="{7909AC38-062C-415F-92AC-782CD4F11A5F}" destId="{F90C6F54-3804-4A71-8609-9EA02CA5CFA3}" srcOrd="2" destOrd="0" presId="urn:microsoft.com/office/officeart/2008/layout/HorizontalMultiLevelHierarchy"/>
    <dgm:cxn modelId="{9B1378F7-F437-4319-80A9-F8F5CEA9BFE1}" type="presParOf" srcId="{F90C6F54-3804-4A71-8609-9EA02CA5CFA3}" destId="{B21D8F17-8D7A-414D-87DA-0D85339F2390}" srcOrd="0" destOrd="0" presId="urn:microsoft.com/office/officeart/2008/layout/HorizontalMultiLevelHierarchy"/>
    <dgm:cxn modelId="{91C1E525-FDF1-43A3-9A6A-8B2F3F25BFF5}" type="presParOf" srcId="{7909AC38-062C-415F-92AC-782CD4F11A5F}" destId="{8617F373-FC82-4C4D-B040-2E69767CB05A}" srcOrd="3" destOrd="0" presId="urn:microsoft.com/office/officeart/2008/layout/HorizontalMultiLevelHierarchy"/>
    <dgm:cxn modelId="{B112A452-8118-435E-A98E-C438462665DE}" type="presParOf" srcId="{8617F373-FC82-4C4D-B040-2E69767CB05A}" destId="{97BC5B40-E131-4C52-99B5-F548E54A4BF9}" srcOrd="0" destOrd="0" presId="urn:microsoft.com/office/officeart/2008/layout/HorizontalMultiLevelHierarchy"/>
    <dgm:cxn modelId="{E804D8B2-57D4-47F1-96C4-CA0581EF0591}" type="presParOf" srcId="{8617F373-FC82-4C4D-B040-2E69767CB05A}" destId="{147A9BAE-B16B-4918-ADF3-DD1021B4FC4A}" srcOrd="1" destOrd="0" presId="urn:microsoft.com/office/officeart/2008/layout/HorizontalMultiLevelHierarchy"/>
    <dgm:cxn modelId="{B16CE594-9614-4B01-AE78-2342A2C5E9D4}" type="presParOf" srcId="{7909AC38-062C-415F-92AC-782CD4F11A5F}" destId="{A49E48F7-4FAE-47BB-B23F-DDD24E8AF6C7}" srcOrd="4" destOrd="0" presId="urn:microsoft.com/office/officeart/2008/layout/HorizontalMultiLevelHierarchy"/>
    <dgm:cxn modelId="{7C0C6E8F-3A70-459B-8665-1997F76E7E70}" type="presParOf" srcId="{A49E48F7-4FAE-47BB-B23F-DDD24E8AF6C7}" destId="{8F0C8427-BA97-4E93-BBF1-A2227D606A66}" srcOrd="0" destOrd="0" presId="urn:microsoft.com/office/officeart/2008/layout/HorizontalMultiLevelHierarchy"/>
    <dgm:cxn modelId="{13C339A4-D5E9-4103-B841-9F0626480C64}" type="presParOf" srcId="{7909AC38-062C-415F-92AC-782CD4F11A5F}" destId="{03F7A16B-BFA0-4E0A-B611-B0EA809861C8}" srcOrd="5" destOrd="0" presId="urn:microsoft.com/office/officeart/2008/layout/HorizontalMultiLevelHierarchy"/>
    <dgm:cxn modelId="{F452465E-667F-4376-9BE3-438359A540B3}" type="presParOf" srcId="{03F7A16B-BFA0-4E0A-B611-B0EA809861C8}" destId="{56E33E46-9B6E-4572-9746-8EA6B884828A}" srcOrd="0" destOrd="0" presId="urn:microsoft.com/office/officeart/2008/layout/HorizontalMultiLevelHierarchy"/>
    <dgm:cxn modelId="{721102D7-150A-4522-9083-D05A1DE0FB25}" type="presParOf" srcId="{03F7A16B-BFA0-4E0A-B611-B0EA809861C8}" destId="{7BF3ADA8-0E34-410A-85AA-8B908F0CC53D}" srcOrd="1" destOrd="0" presId="urn:microsoft.com/office/officeart/2008/layout/HorizontalMultiLevelHierarchy"/>
    <dgm:cxn modelId="{0F2EC067-BD8B-4F0C-97E5-EAC901222A26}" type="presParOf" srcId="{F58868D3-4F83-42E3-867F-3D159E36666E}" destId="{C29F3B4C-43E3-488F-8544-552CA9E07E75}" srcOrd="4" destOrd="0" presId="urn:microsoft.com/office/officeart/2008/layout/HorizontalMultiLevelHierarchy"/>
    <dgm:cxn modelId="{6938B258-7646-46AB-86DE-B9FA6B46E8A9}" type="presParOf" srcId="{C29F3B4C-43E3-488F-8544-552CA9E07E75}" destId="{BE6E04DF-8618-42DF-B6D5-089804FBE9B2}" srcOrd="0" destOrd="0" presId="urn:microsoft.com/office/officeart/2008/layout/HorizontalMultiLevelHierarchy"/>
    <dgm:cxn modelId="{F61700D4-543E-4DAF-B430-45094161739F}" type="presParOf" srcId="{F58868D3-4F83-42E3-867F-3D159E36666E}" destId="{3B995238-2ADF-433B-A97C-31CAE1AA7A64}" srcOrd="5" destOrd="0" presId="urn:microsoft.com/office/officeart/2008/layout/HorizontalMultiLevelHierarchy"/>
    <dgm:cxn modelId="{99E9D108-F793-447A-AB33-F214FBAE71E7}" type="presParOf" srcId="{3B995238-2ADF-433B-A97C-31CAE1AA7A64}" destId="{234C931B-0ECA-407D-AA9E-F8D92883A50A}" srcOrd="0" destOrd="0" presId="urn:microsoft.com/office/officeart/2008/layout/HorizontalMultiLevelHierarchy"/>
    <dgm:cxn modelId="{7AAE7EF8-6BAE-4445-85B7-BF71A9833896}" type="presParOf" srcId="{3B995238-2ADF-433B-A97C-31CAE1AA7A64}" destId="{43CCCDA4-FD19-4FBA-B713-8EDD81711DC5}" srcOrd="1" destOrd="0" presId="urn:microsoft.com/office/officeart/2008/layout/HorizontalMultiLevelHierarchy"/>
    <dgm:cxn modelId="{5FE24E21-DB3B-4E9D-A28F-F7B8392DDCF8}" type="presParOf" srcId="{43CCCDA4-FD19-4FBA-B713-8EDD81711DC5}" destId="{2A686612-DB39-41A8-8A23-4F8C179C32A4}" srcOrd="0" destOrd="0" presId="urn:microsoft.com/office/officeart/2008/layout/HorizontalMultiLevelHierarchy"/>
    <dgm:cxn modelId="{A1E4DCB7-CCFE-493B-8F89-029B82AE6D93}" type="presParOf" srcId="{2A686612-DB39-41A8-8A23-4F8C179C32A4}" destId="{449B6A21-1871-4D86-BAB9-C51DDDF8B3B4}" srcOrd="0" destOrd="0" presId="urn:microsoft.com/office/officeart/2008/layout/HorizontalMultiLevelHierarchy"/>
    <dgm:cxn modelId="{CC0FAE46-B142-4F83-AB1F-70982F239760}" type="presParOf" srcId="{43CCCDA4-FD19-4FBA-B713-8EDD81711DC5}" destId="{432D9E4F-39F2-49F7-B7E6-4C182E14B5D9}" srcOrd="1" destOrd="0" presId="urn:microsoft.com/office/officeart/2008/layout/HorizontalMultiLevelHierarchy"/>
    <dgm:cxn modelId="{1E28DE09-3B30-4D9E-B605-B827D826FE0C}" type="presParOf" srcId="{432D9E4F-39F2-49F7-B7E6-4C182E14B5D9}" destId="{3E27020E-33AB-4D90-BB37-921DE340EADB}" srcOrd="0" destOrd="0" presId="urn:microsoft.com/office/officeart/2008/layout/HorizontalMultiLevelHierarchy"/>
    <dgm:cxn modelId="{5468542E-48A7-48B2-8019-0175EF616CA7}" type="presParOf" srcId="{432D9E4F-39F2-49F7-B7E6-4C182E14B5D9}" destId="{B5AA13AC-047F-4763-AF18-FBF9C635FD8B}" srcOrd="1" destOrd="0" presId="urn:microsoft.com/office/officeart/2008/layout/HorizontalMultiLevelHierarchy"/>
  </dgm:cxnLst>
  <dgm:bg>
    <a:solidFill>
      <a:srgbClr val="92D050"/>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9FDE1C2-5525-4116-BBF8-894731DA60CD}" type="doc">
      <dgm:prSet loTypeId="urn:microsoft.com/office/officeart/2011/layout/InterconnectedBlockProcess" loCatId="officeonline" qsTypeId="urn:microsoft.com/office/officeart/2005/8/quickstyle/simple1" qsCatId="simple" csTypeId="urn:microsoft.com/office/officeart/2005/8/colors/colorful3" csCatId="colorful" phldr="1"/>
      <dgm:spPr/>
      <dgm:t>
        <a:bodyPr/>
        <a:lstStyle/>
        <a:p>
          <a:endParaRPr lang="en-NZ"/>
        </a:p>
      </dgm:t>
    </dgm:pt>
    <dgm:pt modelId="{1215B1E0-B357-4340-87CE-B85A22A14532}">
      <dgm:prSet phldrT="[Text]" custT="1"/>
      <dgm:spPr/>
      <dgm:t>
        <a:bodyPr lIns="0" rIns="36000"/>
        <a:lstStyle/>
        <a:p>
          <a:r>
            <a:rPr lang="en-NZ" sz="1200"/>
            <a:t>Levers</a:t>
          </a:r>
        </a:p>
      </dgm:t>
    </dgm:pt>
    <dgm:pt modelId="{128ADF29-5BB0-4228-855D-2EE24A391B58}" type="parTrans" cxnId="{32A11E5B-5BBB-42E6-9A29-FE9B7EFF6766}">
      <dgm:prSet/>
      <dgm:spPr/>
      <dgm:t>
        <a:bodyPr/>
        <a:lstStyle/>
        <a:p>
          <a:endParaRPr lang="en-NZ" sz="1200"/>
        </a:p>
      </dgm:t>
    </dgm:pt>
    <dgm:pt modelId="{B977224D-4E67-402F-A7DB-E9B07D3ADBE2}" type="sibTrans" cxnId="{32A11E5B-5BBB-42E6-9A29-FE9B7EFF6766}">
      <dgm:prSet/>
      <dgm:spPr/>
      <dgm:t>
        <a:bodyPr/>
        <a:lstStyle/>
        <a:p>
          <a:endParaRPr lang="en-NZ" sz="1200"/>
        </a:p>
      </dgm:t>
    </dgm:pt>
    <dgm:pt modelId="{19C3A4C7-3734-49E5-8994-7F14C550F218}">
      <dgm:prSet phldrT="[Text]" custT="1"/>
      <dgm:spPr/>
      <dgm:t>
        <a:bodyPr lIns="0" rIns="36000"/>
        <a:lstStyle/>
        <a:p>
          <a:r>
            <a:rPr lang="en-NZ" sz="1200"/>
            <a:t>Arataki</a:t>
          </a:r>
        </a:p>
      </dgm:t>
    </dgm:pt>
    <dgm:pt modelId="{AB6C0791-2130-4E12-88A6-679199568299}" type="parTrans" cxnId="{55D4BF4B-B148-498C-879F-2518F32CC532}">
      <dgm:prSet/>
      <dgm:spPr/>
      <dgm:t>
        <a:bodyPr/>
        <a:lstStyle/>
        <a:p>
          <a:endParaRPr lang="en-NZ" sz="1200"/>
        </a:p>
      </dgm:t>
    </dgm:pt>
    <dgm:pt modelId="{37963897-1BF5-4583-B062-AD3F063CDF70}" type="sibTrans" cxnId="{55D4BF4B-B148-498C-879F-2518F32CC532}">
      <dgm:prSet/>
      <dgm:spPr/>
      <dgm:t>
        <a:bodyPr/>
        <a:lstStyle/>
        <a:p>
          <a:endParaRPr lang="en-NZ" sz="1200"/>
        </a:p>
      </dgm:t>
    </dgm:pt>
    <dgm:pt modelId="{7250F7C5-41AC-46EF-BDFF-6BF49D2B1648}">
      <dgm:prSet phldrT="[Text]" custT="1"/>
      <dgm:spPr/>
      <dgm:t>
        <a:bodyPr lIns="0" rIns="36000"/>
        <a:lstStyle/>
        <a:p>
          <a:r>
            <a:rPr lang="en-NZ" sz="1200"/>
            <a:t>Grouping</a:t>
          </a:r>
        </a:p>
      </dgm:t>
    </dgm:pt>
    <dgm:pt modelId="{B2341955-876F-44F5-B75E-325C32A1FEED}" type="parTrans" cxnId="{4C1BC619-7D29-4B04-9152-BA80FDBB8068}">
      <dgm:prSet/>
      <dgm:spPr/>
      <dgm:t>
        <a:bodyPr/>
        <a:lstStyle/>
        <a:p>
          <a:endParaRPr lang="en-NZ" sz="1200"/>
        </a:p>
      </dgm:t>
    </dgm:pt>
    <dgm:pt modelId="{772AE8B2-3955-4D90-A20E-B66C54658D8E}" type="sibTrans" cxnId="{4C1BC619-7D29-4B04-9152-BA80FDBB8068}">
      <dgm:prSet/>
      <dgm:spPr/>
      <dgm:t>
        <a:bodyPr/>
        <a:lstStyle/>
        <a:p>
          <a:endParaRPr lang="en-NZ" sz="1200"/>
        </a:p>
      </dgm:t>
    </dgm:pt>
    <dgm:pt modelId="{9C65A211-ADEB-4E5C-8823-E994287F8EC5}">
      <dgm:prSet phldrT="[Text]" custT="1"/>
      <dgm:spPr/>
      <dgm:t>
        <a:bodyPr lIns="0" rIns="36000"/>
        <a:lstStyle/>
        <a:p>
          <a:r>
            <a:rPr lang="en-NZ" sz="1200"/>
            <a:t>Interventions</a:t>
          </a:r>
        </a:p>
      </dgm:t>
    </dgm:pt>
    <dgm:pt modelId="{A5809115-A479-4A7B-9501-3FFDC54F498F}" type="parTrans" cxnId="{3A4816EE-C32E-4966-BE4E-D1266785AD3D}">
      <dgm:prSet/>
      <dgm:spPr/>
      <dgm:t>
        <a:bodyPr/>
        <a:lstStyle/>
        <a:p>
          <a:endParaRPr lang="en-NZ" sz="1200"/>
        </a:p>
      </dgm:t>
    </dgm:pt>
    <dgm:pt modelId="{6ABFD32B-037B-40E8-B9B1-258807836FE2}" type="sibTrans" cxnId="{3A4816EE-C32E-4966-BE4E-D1266785AD3D}">
      <dgm:prSet/>
      <dgm:spPr/>
      <dgm:t>
        <a:bodyPr/>
        <a:lstStyle/>
        <a:p>
          <a:endParaRPr lang="en-NZ" sz="1200"/>
        </a:p>
      </dgm:t>
    </dgm:pt>
    <dgm:pt modelId="{64AAD3DF-06AF-4A91-9D9B-077D6DF53559}">
      <dgm:prSet phldrT="[Text]" custT="1"/>
      <dgm:spPr/>
      <dgm:t>
        <a:bodyPr lIns="0" rIns="36000"/>
        <a:lstStyle/>
        <a:p>
          <a:r>
            <a:rPr lang="en-NZ" sz="1200"/>
            <a:t>Strategic planning</a:t>
          </a:r>
        </a:p>
      </dgm:t>
    </dgm:pt>
    <dgm:pt modelId="{9F0CA67F-6AD8-45C4-9F7D-323D4641E054}" type="parTrans" cxnId="{7FE6F2B0-2D9E-41BF-AA3A-44CD6701E4B1}">
      <dgm:prSet/>
      <dgm:spPr/>
      <dgm:t>
        <a:bodyPr/>
        <a:lstStyle/>
        <a:p>
          <a:endParaRPr lang="en-NZ" sz="1200"/>
        </a:p>
      </dgm:t>
    </dgm:pt>
    <dgm:pt modelId="{62303459-C6A5-4EA7-9931-EB0A8BC17FD1}" type="sibTrans" cxnId="{7FE6F2B0-2D9E-41BF-AA3A-44CD6701E4B1}">
      <dgm:prSet/>
      <dgm:spPr/>
      <dgm:t>
        <a:bodyPr/>
        <a:lstStyle/>
        <a:p>
          <a:endParaRPr lang="en-NZ" sz="1200"/>
        </a:p>
      </dgm:t>
    </dgm:pt>
    <dgm:pt modelId="{B58E0CB0-ED28-49FC-9E44-93F66353822F}">
      <dgm:prSet phldrT="[Text]" custT="1"/>
      <dgm:spPr/>
      <dgm:t>
        <a:bodyPr lIns="0" rIns="36000"/>
        <a:lstStyle/>
        <a:p>
          <a:r>
            <a:rPr lang="en-NZ" sz="1200"/>
            <a:t>Activity types</a:t>
          </a:r>
        </a:p>
      </dgm:t>
    </dgm:pt>
    <dgm:pt modelId="{206065B4-7EE5-4537-9B9B-E70B7D6C28A7}" type="parTrans" cxnId="{FBAB1A52-4EDB-4C22-8168-1A04FAD41AE9}">
      <dgm:prSet/>
      <dgm:spPr/>
      <dgm:t>
        <a:bodyPr/>
        <a:lstStyle/>
        <a:p>
          <a:endParaRPr lang="en-NZ" sz="1200"/>
        </a:p>
      </dgm:t>
    </dgm:pt>
    <dgm:pt modelId="{C406B8AE-8173-4A9E-A3E9-FEA119F74797}" type="sibTrans" cxnId="{FBAB1A52-4EDB-4C22-8168-1A04FAD41AE9}">
      <dgm:prSet/>
      <dgm:spPr/>
      <dgm:t>
        <a:bodyPr/>
        <a:lstStyle/>
        <a:p>
          <a:endParaRPr lang="en-NZ" sz="1200"/>
        </a:p>
      </dgm:t>
    </dgm:pt>
    <dgm:pt modelId="{4F3EAB3D-F150-4D50-9D47-81C4D3057E00}">
      <dgm:prSet phldrT="[Text]" custT="1"/>
      <dgm:spPr/>
      <dgm:t>
        <a:bodyPr lIns="0" rIns="36000"/>
        <a:lstStyle/>
        <a:p>
          <a:r>
            <a:rPr lang="en-NZ" sz="1200"/>
            <a:t>Programme Business Case</a:t>
          </a:r>
        </a:p>
      </dgm:t>
    </dgm:pt>
    <dgm:pt modelId="{884138A4-50B5-4617-A319-CC06349E0816}" type="parTrans" cxnId="{5C8F0514-76E6-4EE7-862A-E8D85DEFFA6E}">
      <dgm:prSet/>
      <dgm:spPr/>
      <dgm:t>
        <a:bodyPr/>
        <a:lstStyle/>
        <a:p>
          <a:endParaRPr lang="en-NZ" sz="1200"/>
        </a:p>
      </dgm:t>
    </dgm:pt>
    <dgm:pt modelId="{AFBE1375-5828-4D8A-8913-C27FB36748D3}" type="sibTrans" cxnId="{5C8F0514-76E6-4EE7-862A-E8D85DEFFA6E}">
      <dgm:prSet/>
      <dgm:spPr/>
      <dgm:t>
        <a:bodyPr/>
        <a:lstStyle/>
        <a:p>
          <a:endParaRPr lang="en-NZ" sz="1200"/>
        </a:p>
      </dgm:t>
    </dgm:pt>
    <dgm:pt modelId="{90987E37-4D91-4BE5-A96E-F05702F6708B}">
      <dgm:prSet phldrT="[Text]" custT="1"/>
      <dgm:spPr/>
      <dgm:t>
        <a:bodyPr lIns="0" rIns="36000"/>
        <a:lstStyle/>
        <a:p>
          <a:r>
            <a:rPr lang="en-NZ" sz="1200"/>
            <a:t>&lt;bridge&gt;</a:t>
          </a:r>
        </a:p>
      </dgm:t>
    </dgm:pt>
    <dgm:pt modelId="{852B76BC-1D90-482E-B48D-0813E682DB27}" type="parTrans" cxnId="{C49070FB-15DC-4D87-B716-69F35693D818}">
      <dgm:prSet/>
      <dgm:spPr/>
      <dgm:t>
        <a:bodyPr/>
        <a:lstStyle/>
        <a:p>
          <a:endParaRPr lang="en-NZ" sz="1200"/>
        </a:p>
      </dgm:t>
    </dgm:pt>
    <dgm:pt modelId="{94C214A7-51E3-4109-AEBF-44653ED71A8A}" type="sibTrans" cxnId="{C49070FB-15DC-4D87-B716-69F35693D818}">
      <dgm:prSet/>
      <dgm:spPr/>
      <dgm:t>
        <a:bodyPr/>
        <a:lstStyle/>
        <a:p>
          <a:endParaRPr lang="en-NZ" sz="1200"/>
        </a:p>
      </dgm:t>
    </dgm:pt>
    <dgm:pt modelId="{B0C789EB-CCDC-40C3-A9E5-F35BB7BD39BC}">
      <dgm:prSet phldrT="[Text]" custT="1"/>
      <dgm:spPr/>
      <dgm:t>
        <a:bodyPr lIns="0" rIns="36000"/>
        <a:lstStyle/>
        <a:p>
          <a:r>
            <a:rPr lang="en-NZ" sz="1200"/>
            <a:t>Activities</a:t>
          </a:r>
        </a:p>
      </dgm:t>
    </dgm:pt>
    <dgm:pt modelId="{E8E38C8E-13CA-4BD2-A03A-E671EA5E3B9F}" type="parTrans" cxnId="{9C83889A-1A9C-4447-8D64-B38B34000D88}">
      <dgm:prSet/>
      <dgm:spPr/>
      <dgm:t>
        <a:bodyPr/>
        <a:lstStyle/>
        <a:p>
          <a:endParaRPr lang="en-NZ" sz="1200"/>
        </a:p>
      </dgm:t>
    </dgm:pt>
    <dgm:pt modelId="{AB4EA88F-3FE4-484D-9B41-7286BFADD9C0}" type="sibTrans" cxnId="{9C83889A-1A9C-4447-8D64-B38B34000D88}">
      <dgm:prSet/>
      <dgm:spPr/>
      <dgm:t>
        <a:bodyPr/>
        <a:lstStyle/>
        <a:p>
          <a:endParaRPr lang="en-NZ" sz="1200"/>
        </a:p>
      </dgm:t>
    </dgm:pt>
    <dgm:pt modelId="{70C5E304-F4E6-4343-B5A4-C72768EAAAD6}">
      <dgm:prSet phldrT="[Text]" custT="1"/>
      <dgm:spPr/>
      <dgm:t>
        <a:bodyPr lIns="0" rIns="36000"/>
        <a:lstStyle/>
        <a:p>
          <a:r>
            <a:rPr lang="en-NZ" sz="1200"/>
            <a:t>Indicative Business Case</a:t>
          </a:r>
        </a:p>
      </dgm:t>
    </dgm:pt>
    <dgm:pt modelId="{D04C07A1-3F9C-412A-937D-D079C62C4AF4}" type="parTrans" cxnId="{B52EA2B4-526C-4189-9FC6-3C5D28055499}">
      <dgm:prSet/>
      <dgm:spPr/>
      <dgm:t>
        <a:bodyPr/>
        <a:lstStyle/>
        <a:p>
          <a:endParaRPr lang="en-NZ" sz="1200"/>
        </a:p>
      </dgm:t>
    </dgm:pt>
    <dgm:pt modelId="{1A87276F-2F86-4F5C-866E-D232F7BC8886}" type="sibTrans" cxnId="{B52EA2B4-526C-4189-9FC6-3C5D28055499}">
      <dgm:prSet/>
      <dgm:spPr/>
      <dgm:t>
        <a:bodyPr/>
        <a:lstStyle/>
        <a:p>
          <a:endParaRPr lang="en-NZ" sz="1200"/>
        </a:p>
      </dgm:t>
    </dgm:pt>
    <dgm:pt modelId="{2B47A2FA-F09B-4CF2-A39E-107824882FA6}">
      <dgm:prSet phldrT="[Text]" custT="1"/>
      <dgm:spPr/>
      <dgm:t>
        <a:bodyPr lIns="0" rIns="36000"/>
        <a:lstStyle/>
        <a:p>
          <a:r>
            <a:rPr lang="en-NZ" sz="1200"/>
            <a:t>Options</a:t>
          </a:r>
        </a:p>
      </dgm:t>
    </dgm:pt>
    <dgm:pt modelId="{73AA5268-B80A-4D3B-ABA5-4E4F1CFFFAD8}" type="parTrans" cxnId="{361F531F-E3C6-40AF-8F42-CEBE9BBC59CA}">
      <dgm:prSet/>
      <dgm:spPr/>
      <dgm:t>
        <a:bodyPr/>
        <a:lstStyle/>
        <a:p>
          <a:endParaRPr lang="en-NZ" sz="1200"/>
        </a:p>
      </dgm:t>
    </dgm:pt>
    <dgm:pt modelId="{BE6A40ED-F841-4948-8580-41C8D1CA3D3E}" type="sibTrans" cxnId="{361F531F-E3C6-40AF-8F42-CEBE9BBC59CA}">
      <dgm:prSet/>
      <dgm:spPr/>
      <dgm:t>
        <a:bodyPr/>
        <a:lstStyle/>
        <a:p>
          <a:endParaRPr lang="en-NZ" sz="1200"/>
        </a:p>
      </dgm:t>
    </dgm:pt>
    <dgm:pt modelId="{CAF4C7CC-7372-4E86-9643-63B032A1DADF}">
      <dgm:prSet phldrT="[Text]" custT="1"/>
      <dgm:spPr/>
      <dgm:t>
        <a:bodyPr lIns="0" rIns="36000"/>
        <a:lstStyle/>
        <a:p>
          <a:r>
            <a:rPr lang="en-NZ" sz="1200"/>
            <a:t>Detailed Business Case</a:t>
          </a:r>
        </a:p>
      </dgm:t>
    </dgm:pt>
    <dgm:pt modelId="{D7AA3982-8706-43D8-AC0B-9C687BBDE312}" type="parTrans" cxnId="{275CCA8D-73F6-4E7E-A68A-37DAD50463F1}">
      <dgm:prSet/>
      <dgm:spPr/>
      <dgm:t>
        <a:bodyPr/>
        <a:lstStyle/>
        <a:p>
          <a:endParaRPr lang="en-NZ" sz="1200"/>
        </a:p>
      </dgm:t>
    </dgm:pt>
    <dgm:pt modelId="{F09681AF-5259-4362-BDCD-EB8CDDFDC019}" type="sibTrans" cxnId="{275CCA8D-73F6-4E7E-A68A-37DAD50463F1}">
      <dgm:prSet/>
      <dgm:spPr/>
      <dgm:t>
        <a:bodyPr/>
        <a:lstStyle/>
        <a:p>
          <a:endParaRPr lang="en-NZ" sz="1200"/>
        </a:p>
      </dgm:t>
    </dgm:pt>
    <dgm:pt modelId="{807152B2-F1C9-441D-92D9-0D146BEFCD6A}" type="pres">
      <dgm:prSet presAssocID="{59FDE1C2-5525-4116-BBF8-894731DA60CD}" presName="Name0" presStyleCnt="0">
        <dgm:presLayoutVars>
          <dgm:chMax val="7"/>
          <dgm:chPref val="5"/>
          <dgm:dir/>
          <dgm:animOne val="branch"/>
          <dgm:animLvl val="lvl"/>
        </dgm:presLayoutVars>
      </dgm:prSet>
      <dgm:spPr/>
    </dgm:pt>
    <dgm:pt modelId="{9F013928-6C9F-4EE9-B360-8FCB2201F151}" type="pres">
      <dgm:prSet presAssocID="{2B47A2FA-F09B-4CF2-A39E-107824882FA6}" presName="ChildAccent6" presStyleCnt="0"/>
      <dgm:spPr/>
    </dgm:pt>
    <dgm:pt modelId="{5A2B50CF-FBD7-4808-A4B8-A1C27CBEF749}" type="pres">
      <dgm:prSet presAssocID="{2B47A2FA-F09B-4CF2-A39E-107824882FA6}" presName="ChildAccent" presStyleLbl="alignImgPlace1" presStyleIdx="0" presStyleCnt="6"/>
      <dgm:spPr/>
    </dgm:pt>
    <dgm:pt modelId="{7AAC167F-2F5D-41C5-B024-FA4798741782}" type="pres">
      <dgm:prSet presAssocID="{2B47A2FA-F09B-4CF2-A39E-107824882FA6}" presName="Child6" presStyleLbl="revTx" presStyleIdx="0" presStyleCnt="0">
        <dgm:presLayoutVars>
          <dgm:chMax val="0"/>
          <dgm:chPref val="0"/>
          <dgm:bulletEnabled val="1"/>
        </dgm:presLayoutVars>
      </dgm:prSet>
      <dgm:spPr/>
    </dgm:pt>
    <dgm:pt modelId="{24785406-536C-4E42-9D6E-A32F1D340C87}" type="pres">
      <dgm:prSet presAssocID="{2B47A2FA-F09B-4CF2-A39E-107824882FA6}" presName="Parent6" presStyleLbl="node1" presStyleIdx="0" presStyleCnt="6">
        <dgm:presLayoutVars>
          <dgm:chMax val="2"/>
          <dgm:chPref val="1"/>
          <dgm:bulletEnabled val="1"/>
        </dgm:presLayoutVars>
      </dgm:prSet>
      <dgm:spPr/>
    </dgm:pt>
    <dgm:pt modelId="{735D5D55-DF78-47C9-8120-20D52566A0E6}" type="pres">
      <dgm:prSet presAssocID="{B0C789EB-CCDC-40C3-A9E5-F35BB7BD39BC}" presName="ChildAccent5" presStyleCnt="0"/>
      <dgm:spPr/>
    </dgm:pt>
    <dgm:pt modelId="{05225090-DBE0-49ED-8800-BEE0AF5364EB}" type="pres">
      <dgm:prSet presAssocID="{B0C789EB-CCDC-40C3-A9E5-F35BB7BD39BC}" presName="ChildAccent" presStyleLbl="alignImgPlace1" presStyleIdx="1" presStyleCnt="6"/>
      <dgm:spPr/>
    </dgm:pt>
    <dgm:pt modelId="{9424EDD0-0459-444F-91A9-26C714D0DA18}" type="pres">
      <dgm:prSet presAssocID="{B0C789EB-CCDC-40C3-A9E5-F35BB7BD39BC}" presName="Child5" presStyleLbl="revTx" presStyleIdx="0" presStyleCnt="0">
        <dgm:presLayoutVars>
          <dgm:chMax val="0"/>
          <dgm:chPref val="0"/>
          <dgm:bulletEnabled val="1"/>
        </dgm:presLayoutVars>
      </dgm:prSet>
      <dgm:spPr/>
    </dgm:pt>
    <dgm:pt modelId="{615C00D7-3B0E-4141-AB09-38FF3CBC3FB5}" type="pres">
      <dgm:prSet presAssocID="{B0C789EB-CCDC-40C3-A9E5-F35BB7BD39BC}" presName="Parent5" presStyleLbl="node1" presStyleIdx="1" presStyleCnt="6">
        <dgm:presLayoutVars>
          <dgm:chMax val="2"/>
          <dgm:chPref val="1"/>
          <dgm:bulletEnabled val="1"/>
        </dgm:presLayoutVars>
      </dgm:prSet>
      <dgm:spPr/>
    </dgm:pt>
    <dgm:pt modelId="{3BA2FADD-5988-4661-B668-19809AF3FA39}" type="pres">
      <dgm:prSet presAssocID="{B58E0CB0-ED28-49FC-9E44-93F66353822F}" presName="ChildAccent4" presStyleCnt="0"/>
      <dgm:spPr/>
    </dgm:pt>
    <dgm:pt modelId="{03887618-7616-4345-9B02-0902DFE12BEE}" type="pres">
      <dgm:prSet presAssocID="{B58E0CB0-ED28-49FC-9E44-93F66353822F}" presName="ChildAccent" presStyleLbl="alignImgPlace1" presStyleIdx="2" presStyleCnt="6"/>
      <dgm:spPr/>
    </dgm:pt>
    <dgm:pt modelId="{EAA82A5A-9377-4DB9-830D-3E435EBDC8AB}" type="pres">
      <dgm:prSet presAssocID="{B58E0CB0-ED28-49FC-9E44-93F66353822F}" presName="Child4" presStyleLbl="revTx" presStyleIdx="0" presStyleCnt="0">
        <dgm:presLayoutVars>
          <dgm:chMax val="0"/>
          <dgm:chPref val="0"/>
          <dgm:bulletEnabled val="1"/>
        </dgm:presLayoutVars>
      </dgm:prSet>
      <dgm:spPr/>
    </dgm:pt>
    <dgm:pt modelId="{2BC12A5E-3371-4C90-9FCD-820F7FBEA44E}" type="pres">
      <dgm:prSet presAssocID="{B58E0CB0-ED28-49FC-9E44-93F66353822F}" presName="Parent4" presStyleLbl="node1" presStyleIdx="2" presStyleCnt="6">
        <dgm:presLayoutVars>
          <dgm:chMax val="2"/>
          <dgm:chPref val="1"/>
          <dgm:bulletEnabled val="1"/>
        </dgm:presLayoutVars>
      </dgm:prSet>
      <dgm:spPr/>
    </dgm:pt>
    <dgm:pt modelId="{24A8EFAD-AA95-49A8-B320-69D2A4346FAD}" type="pres">
      <dgm:prSet presAssocID="{9C65A211-ADEB-4E5C-8823-E994287F8EC5}" presName="ChildAccent3" presStyleCnt="0"/>
      <dgm:spPr/>
    </dgm:pt>
    <dgm:pt modelId="{5D603195-7B58-46CC-8F54-FE9A16DB3AA1}" type="pres">
      <dgm:prSet presAssocID="{9C65A211-ADEB-4E5C-8823-E994287F8EC5}" presName="ChildAccent" presStyleLbl="alignImgPlace1" presStyleIdx="3" presStyleCnt="6"/>
      <dgm:spPr/>
    </dgm:pt>
    <dgm:pt modelId="{A36780E9-CF09-4C65-9E99-2C8745514D65}" type="pres">
      <dgm:prSet presAssocID="{9C65A211-ADEB-4E5C-8823-E994287F8EC5}" presName="Child3" presStyleLbl="revTx" presStyleIdx="0" presStyleCnt="0">
        <dgm:presLayoutVars>
          <dgm:chMax val="0"/>
          <dgm:chPref val="0"/>
          <dgm:bulletEnabled val="1"/>
        </dgm:presLayoutVars>
      </dgm:prSet>
      <dgm:spPr/>
    </dgm:pt>
    <dgm:pt modelId="{FEB726E8-08ED-43E0-8F3D-7745BA5A8C75}" type="pres">
      <dgm:prSet presAssocID="{9C65A211-ADEB-4E5C-8823-E994287F8EC5}" presName="Parent3" presStyleLbl="node1" presStyleIdx="3" presStyleCnt="6">
        <dgm:presLayoutVars>
          <dgm:chMax val="2"/>
          <dgm:chPref val="1"/>
          <dgm:bulletEnabled val="1"/>
        </dgm:presLayoutVars>
      </dgm:prSet>
      <dgm:spPr/>
    </dgm:pt>
    <dgm:pt modelId="{D05B597D-51C9-4DC0-BED2-7CFE1E297804}" type="pres">
      <dgm:prSet presAssocID="{7250F7C5-41AC-46EF-BDFF-6BF49D2B1648}" presName="ChildAccent2" presStyleCnt="0"/>
      <dgm:spPr/>
    </dgm:pt>
    <dgm:pt modelId="{4E5D2640-FAEC-47F9-AF9A-0E2640B1791E}" type="pres">
      <dgm:prSet presAssocID="{7250F7C5-41AC-46EF-BDFF-6BF49D2B1648}" presName="ChildAccent" presStyleLbl="alignImgPlace1" presStyleIdx="4" presStyleCnt="6"/>
      <dgm:spPr/>
    </dgm:pt>
    <dgm:pt modelId="{5087AC04-47E6-41CD-8CD2-937AA33A0A2E}" type="pres">
      <dgm:prSet presAssocID="{7250F7C5-41AC-46EF-BDFF-6BF49D2B1648}" presName="Child2" presStyleLbl="revTx" presStyleIdx="0" presStyleCnt="0">
        <dgm:presLayoutVars>
          <dgm:chMax val="0"/>
          <dgm:chPref val="0"/>
          <dgm:bulletEnabled val="1"/>
        </dgm:presLayoutVars>
      </dgm:prSet>
      <dgm:spPr/>
    </dgm:pt>
    <dgm:pt modelId="{5984A998-2041-4A07-9BA6-0FB55332BFF3}" type="pres">
      <dgm:prSet presAssocID="{7250F7C5-41AC-46EF-BDFF-6BF49D2B1648}" presName="Parent2" presStyleLbl="node1" presStyleIdx="4" presStyleCnt="6">
        <dgm:presLayoutVars>
          <dgm:chMax val="2"/>
          <dgm:chPref val="1"/>
          <dgm:bulletEnabled val="1"/>
        </dgm:presLayoutVars>
      </dgm:prSet>
      <dgm:spPr/>
    </dgm:pt>
    <dgm:pt modelId="{FEA0CC67-76EB-4B89-AD86-F01952259016}" type="pres">
      <dgm:prSet presAssocID="{1215B1E0-B357-4340-87CE-B85A22A14532}" presName="ChildAccent1" presStyleCnt="0"/>
      <dgm:spPr/>
    </dgm:pt>
    <dgm:pt modelId="{305FCF42-D352-414C-9AD0-C484AC0A9789}" type="pres">
      <dgm:prSet presAssocID="{1215B1E0-B357-4340-87CE-B85A22A14532}" presName="ChildAccent" presStyleLbl="alignImgPlace1" presStyleIdx="5" presStyleCnt="6"/>
      <dgm:spPr/>
    </dgm:pt>
    <dgm:pt modelId="{F604ADA1-C4CD-4ECA-A0CB-3854526B107C}" type="pres">
      <dgm:prSet presAssocID="{1215B1E0-B357-4340-87CE-B85A22A14532}" presName="Child1" presStyleLbl="revTx" presStyleIdx="0" presStyleCnt="0">
        <dgm:presLayoutVars>
          <dgm:chMax val="0"/>
          <dgm:chPref val="0"/>
          <dgm:bulletEnabled val="1"/>
        </dgm:presLayoutVars>
      </dgm:prSet>
      <dgm:spPr/>
    </dgm:pt>
    <dgm:pt modelId="{77E7BC28-823D-4707-A2EF-A6754EE8D068}" type="pres">
      <dgm:prSet presAssocID="{1215B1E0-B357-4340-87CE-B85A22A14532}" presName="Parent1" presStyleLbl="node1" presStyleIdx="5" presStyleCnt="6">
        <dgm:presLayoutVars>
          <dgm:chMax val="2"/>
          <dgm:chPref val="1"/>
          <dgm:bulletEnabled val="1"/>
        </dgm:presLayoutVars>
      </dgm:prSet>
      <dgm:spPr/>
    </dgm:pt>
  </dgm:ptLst>
  <dgm:cxnLst>
    <dgm:cxn modelId="{B9DB8902-AD1A-4EA0-87F6-84E73225A615}" type="presOf" srcId="{1215B1E0-B357-4340-87CE-B85A22A14532}" destId="{77E7BC28-823D-4707-A2EF-A6754EE8D068}" srcOrd="0" destOrd="0" presId="urn:microsoft.com/office/officeart/2011/layout/InterconnectedBlockProcess"/>
    <dgm:cxn modelId="{981E9206-1193-450E-BFD6-C49B06DEB748}" type="presOf" srcId="{90987E37-4D91-4BE5-A96E-F05702F6708B}" destId="{4E5D2640-FAEC-47F9-AF9A-0E2640B1791E}" srcOrd="0" destOrd="0" presId="urn:microsoft.com/office/officeart/2011/layout/InterconnectedBlockProcess"/>
    <dgm:cxn modelId="{71880810-51ED-4B93-B2BF-F323DE1DD117}" type="presOf" srcId="{7250F7C5-41AC-46EF-BDFF-6BF49D2B1648}" destId="{5984A998-2041-4A07-9BA6-0FB55332BFF3}" srcOrd="0" destOrd="0" presId="urn:microsoft.com/office/officeart/2011/layout/InterconnectedBlockProcess"/>
    <dgm:cxn modelId="{5C8F0514-76E6-4EE7-862A-E8D85DEFFA6E}" srcId="{B58E0CB0-ED28-49FC-9E44-93F66353822F}" destId="{4F3EAB3D-F150-4D50-9D47-81C4D3057E00}" srcOrd="0" destOrd="0" parTransId="{884138A4-50B5-4617-A319-CC06349E0816}" sibTransId="{AFBE1375-5828-4D8A-8913-C27FB36748D3}"/>
    <dgm:cxn modelId="{4C1BC619-7D29-4B04-9152-BA80FDBB8068}" srcId="{59FDE1C2-5525-4116-BBF8-894731DA60CD}" destId="{7250F7C5-41AC-46EF-BDFF-6BF49D2B1648}" srcOrd="1" destOrd="0" parTransId="{B2341955-876F-44F5-B75E-325C32A1FEED}" sibTransId="{772AE8B2-3955-4D90-A20E-B66C54658D8E}"/>
    <dgm:cxn modelId="{361F531F-E3C6-40AF-8F42-CEBE9BBC59CA}" srcId="{59FDE1C2-5525-4116-BBF8-894731DA60CD}" destId="{2B47A2FA-F09B-4CF2-A39E-107824882FA6}" srcOrd="5" destOrd="0" parTransId="{73AA5268-B80A-4D3B-ABA5-4E4F1CFFFAD8}" sibTransId="{BE6A40ED-F841-4948-8580-41C8D1CA3D3E}"/>
    <dgm:cxn modelId="{222E2A28-14EB-4FE1-AAFC-9B0FFF76AD34}" type="presOf" srcId="{90987E37-4D91-4BE5-A96E-F05702F6708B}" destId="{5087AC04-47E6-41CD-8CD2-937AA33A0A2E}" srcOrd="1" destOrd="0" presId="urn:microsoft.com/office/officeart/2011/layout/InterconnectedBlockProcess"/>
    <dgm:cxn modelId="{32FA3130-99F8-4A17-8D48-9EAD06293878}" type="presOf" srcId="{64AAD3DF-06AF-4A91-9D9B-077D6DF53559}" destId="{5D603195-7B58-46CC-8F54-FE9A16DB3AA1}" srcOrd="0" destOrd="0" presId="urn:microsoft.com/office/officeart/2011/layout/InterconnectedBlockProcess"/>
    <dgm:cxn modelId="{32A11E5B-5BBB-42E6-9A29-FE9B7EFF6766}" srcId="{59FDE1C2-5525-4116-BBF8-894731DA60CD}" destId="{1215B1E0-B357-4340-87CE-B85A22A14532}" srcOrd="0" destOrd="0" parTransId="{128ADF29-5BB0-4228-855D-2EE24A391B58}" sibTransId="{B977224D-4E67-402F-A7DB-E9B07D3ADBE2}"/>
    <dgm:cxn modelId="{DC3BB864-F7E9-4487-91EA-39E8076DB532}" type="presOf" srcId="{CAF4C7CC-7372-4E86-9643-63B032A1DADF}" destId="{7AAC167F-2F5D-41C5-B024-FA4798741782}" srcOrd="1" destOrd="0" presId="urn:microsoft.com/office/officeart/2011/layout/InterconnectedBlockProcess"/>
    <dgm:cxn modelId="{5B2AA066-73D8-4617-B9BC-7100E8EFDE20}" type="presOf" srcId="{B0C789EB-CCDC-40C3-A9E5-F35BB7BD39BC}" destId="{615C00D7-3B0E-4141-AB09-38FF3CBC3FB5}" srcOrd="0" destOrd="0" presId="urn:microsoft.com/office/officeart/2011/layout/InterconnectedBlockProcess"/>
    <dgm:cxn modelId="{CF871348-FC4A-42FB-B699-CEFA97C57501}" type="presOf" srcId="{70C5E304-F4E6-4343-B5A4-C72768EAAAD6}" destId="{9424EDD0-0459-444F-91A9-26C714D0DA18}" srcOrd="1" destOrd="0" presId="urn:microsoft.com/office/officeart/2011/layout/InterconnectedBlockProcess"/>
    <dgm:cxn modelId="{55D4BF4B-B148-498C-879F-2518F32CC532}" srcId="{1215B1E0-B357-4340-87CE-B85A22A14532}" destId="{19C3A4C7-3734-49E5-8994-7F14C550F218}" srcOrd="0" destOrd="0" parTransId="{AB6C0791-2130-4E12-88A6-679199568299}" sibTransId="{37963897-1BF5-4583-B062-AD3F063CDF70}"/>
    <dgm:cxn modelId="{879BDD6F-30D6-4FE4-A067-31DB32C88E1D}" type="presOf" srcId="{9C65A211-ADEB-4E5C-8823-E994287F8EC5}" destId="{FEB726E8-08ED-43E0-8F3D-7745BA5A8C75}" srcOrd="0" destOrd="0" presId="urn:microsoft.com/office/officeart/2011/layout/InterconnectedBlockProcess"/>
    <dgm:cxn modelId="{FBAB1A52-4EDB-4C22-8168-1A04FAD41AE9}" srcId="{59FDE1C2-5525-4116-BBF8-894731DA60CD}" destId="{B58E0CB0-ED28-49FC-9E44-93F66353822F}" srcOrd="3" destOrd="0" parTransId="{206065B4-7EE5-4537-9B9B-E70B7D6C28A7}" sibTransId="{C406B8AE-8173-4A9E-A3E9-FEA119F74797}"/>
    <dgm:cxn modelId="{7695AA73-7499-49AE-B2BD-63503703C290}" type="presOf" srcId="{4F3EAB3D-F150-4D50-9D47-81C4D3057E00}" destId="{EAA82A5A-9377-4DB9-830D-3E435EBDC8AB}" srcOrd="1" destOrd="0" presId="urn:microsoft.com/office/officeart/2011/layout/InterconnectedBlockProcess"/>
    <dgm:cxn modelId="{CB05D284-6A84-42E7-A61E-F16FFD4E9C36}" type="presOf" srcId="{59FDE1C2-5525-4116-BBF8-894731DA60CD}" destId="{807152B2-F1C9-441D-92D9-0D146BEFCD6A}" srcOrd="0" destOrd="0" presId="urn:microsoft.com/office/officeart/2011/layout/InterconnectedBlockProcess"/>
    <dgm:cxn modelId="{275CCA8D-73F6-4E7E-A68A-37DAD50463F1}" srcId="{2B47A2FA-F09B-4CF2-A39E-107824882FA6}" destId="{CAF4C7CC-7372-4E86-9643-63B032A1DADF}" srcOrd="0" destOrd="0" parTransId="{D7AA3982-8706-43D8-AC0B-9C687BBDE312}" sibTransId="{F09681AF-5259-4362-BDCD-EB8CDDFDC019}"/>
    <dgm:cxn modelId="{6235BC8E-5FE8-4FBB-9157-959486CB8457}" type="presOf" srcId="{70C5E304-F4E6-4343-B5A4-C72768EAAAD6}" destId="{05225090-DBE0-49ED-8800-BEE0AF5364EB}" srcOrd="0" destOrd="0" presId="urn:microsoft.com/office/officeart/2011/layout/InterconnectedBlockProcess"/>
    <dgm:cxn modelId="{9C83889A-1A9C-4447-8D64-B38B34000D88}" srcId="{59FDE1C2-5525-4116-BBF8-894731DA60CD}" destId="{B0C789EB-CCDC-40C3-A9E5-F35BB7BD39BC}" srcOrd="4" destOrd="0" parTransId="{E8E38C8E-13CA-4BD2-A03A-E671EA5E3B9F}" sibTransId="{AB4EA88F-3FE4-484D-9B41-7286BFADD9C0}"/>
    <dgm:cxn modelId="{CA70F4A9-88EF-4E55-B3BD-DD461DFE8A5D}" type="presOf" srcId="{B58E0CB0-ED28-49FC-9E44-93F66353822F}" destId="{2BC12A5E-3371-4C90-9FCD-820F7FBEA44E}" srcOrd="0" destOrd="0" presId="urn:microsoft.com/office/officeart/2011/layout/InterconnectedBlockProcess"/>
    <dgm:cxn modelId="{7FE6F2B0-2D9E-41BF-AA3A-44CD6701E4B1}" srcId="{9C65A211-ADEB-4E5C-8823-E994287F8EC5}" destId="{64AAD3DF-06AF-4A91-9D9B-077D6DF53559}" srcOrd="0" destOrd="0" parTransId="{9F0CA67F-6AD8-45C4-9F7D-323D4641E054}" sibTransId="{62303459-C6A5-4EA7-9931-EB0A8BC17FD1}"/>
    <dgm:cxn modelId="{B52EA2B4-526C-4189-9FC6-3C5D28055499}" srcId="{B0C789EB-CCDC-40C3-A9E5-F35BB7BD39BC}" destId="{70C5E304-F4E6-4343-B5A4-C72768EAAAD6}" srcOrd="0" destOrd="0" parTransId="{D04C07A1-3F9C-412A-937D-D079C62C4AF4}" sibTransId="{1A87276F-2F86-4F5C-866E-D232F7BC8886}"/>
    <dgm:cxn modelId="{2A2626B7-88AF-4314-B10F-DDE2758B228A}" type="presOf" srcId="{19C3A4C7-3734-49E5-8994-7F14C550F218}" destId="{F604ADA1-C4CD-4ECA-A0CB-3854526B107C}" srcOrd="1" destOrd="0" presId="urn:microsoft.com/office/officeart/2011/layout/InterconnectedBlockProcess"/>
    <dgm:cxn modelId="{3B4D1BD1-63C2-4EC3-8574-0C91C09157CF}" type="presOf" srcId="{2B47A2FA-F09B-4CF2-A39E-107824882FA6}" destId="{24785406-536C-4E42-9D6E-A32F1D340C87}" srcOrd="0" destOrd="0" presId="urn:microsoft.com/office/officeart/2011/layout/InterconnectedBlockProcess"/>
    <dgm:cxn modelId="{B3630FDF-3D5C-48EE-B001-763E0B140BBB}" type="presOf" srcId="{4F3EAB3D-F150-4D50-9D47-81C4D3057E00}" destId="{03887618-7616-4345-9B02-0902DFE12BEE}" srcOrd="0" destOrd="0" presId="urn:microsoft.com/office/officeart/2011/layout/InterconnectedBlockProcess"/>
    <dgm:cxn modelId="{7AB04BE5-1B8F-49FB-BB16-DC9158D99AB8}" type="presOf" srcId="{19C3A4C7-3734-49E5-8994-7F14C550F218}" destId="{305FCF42-D352-414C-9AD0-C484AC0A9789}" srcOrd="0" destOrd="0" presId="urn:microsoft.com/office/officeart/2011/layout/InterconnectedBlockProcess"/>
    <dgm:cxn modelId="{AD3469ED-23C9-4BD5-8A8B-870534D82680}" type="presOf" srcId="{CAF4C7CC-7372-4E86-9643-63B032A1DADF}" destId="{5A2B50CF-FBD7-4808-A4B8-A1C27CBEF749}" srcOrd="0" destOrd="0" presId="urn:microsoft.com/office/officeart/2011/layout/InterconnectedBlockProcess"/>
    <dgm:cxn modelId="{3A4816EE-C32E-4966-BE4E-D1266785AD3D}" srcId="{59FDE1C2-5525-4116-BBF8-894731DA60CD}" destId="{9C65A211-ADEB-4E5C-8823-E994287F8EC5}" srcOrd="2" destOrd="0" parTransId="{A5809115-A479-4A7B-9501-3FFDC54F498F}" sibTransId="{6ABFD32B-037B-40E8-B9B1-258807836FE2}"/>
    <dgm:cxn modelId="{0F7B50F9-5E52-44A5-89FD-56B6E913482E}" type="presOf" srcId="{64AAD3DF-06AF-4A91-9D9B-077D6DF53559}" destId="{A36780E9-CF09-4C65-9E99-2C8745514D65}" srcOrd="1" destOrd="0" presId="urn:microsoft.com/office/officeart/2011/layout/InterconnectedBlockProcess"/>
    <dgm:cxn modelId="{C49070FB-15DC-4D87-B716-69F35693D818}" srcId="{7250F7C5-41AC-46EF-BDFF-6BF49D2B1648}" destId="{90987E37-4D91-4BE5-A96E-F05702F6708B}" srcOrd="0" destOrd="0" parTransId="{852B76BC-1D90-482E-B48D-0813E682DB27}" sibTransId="{94C214A7-51E3-4109-AEBF-44653ED71A8A}"/>
    <dgm:cxn modelId="{58360A6D-ECEF-4259-9CA9-D3F67A074EF2}" type="presParOf" srcId="{807152B2-F1C9-441D-92D9-0D146BEFCD6A}" destId="{9F013928-6C9F-4EE9-B360-8FCB2201F151}" srcOrd="0" destOrd="0" presId="urn:microsoft.com/office/officeart/2011/layout/InterconnectedBlockProcess"/>
    <dgm:cxn modelId="{B432AD75-DA57-4834-B3DB-D53F9767C305}" type="presParOf" srcId="{9F013928-6C9F-4EE9-B360-8FCB2201F151}" destId="{5A2B50CF-FBD7-4808-A4B8-A1C27CBEF749}" srcOrd="0" destOrd="0" presId="urn:microsoft.com/office/officeart/2011/layout/InterconnectedBlockProcess"/>
    <dgm:cxn modelId="{BD3E7F7A-70FB-4CEE-B231-01896AB90071}" type="presParOf" srcId="{807152B2-F1C9-441D-92D9-0D146BEFCD6A}" destId="{7AAC167F-2F5D-41C5-B024-FA4798741782}" srcOrd="1" destOrd="0" presId="urn:microsoft.com/office/officeart/2011/layout/InterconnectedBlockProcess"/>
    <dgm:cxn modelId="{8EB1AFC1-A286-4938-8128-FBE866B3866D}" type="presParOf" srcId="{807152B2-F1C9-441D-92D9-0D146BEFCD6A}" destId="{24785406-536C-4E42-9D6E-A32F1D340C87}" srcOrd="2" destOrd="0" presId="urn:microsoft.com/office/officeart/2011/layout/InterconnectedBlockProcess"/>
    <dgm:cxn modelId="{BE97380B-5700-46AA-874A-6FBD00E0A86F}" type="presParOf" srcId="{807152B2-F1C9-441D-92D9-0D146BEFCD6A}" destId="{735D5D55-DF78-47C9-8120-20D52566A0E6}" srcOrd="3" destOrd="0" presId="urn:microsoft.com/office/officeart/2011/layout/InterconnectedBlockProcess"/>
    <dgm:cxn modelId="{EFE4A39A-171C-45D7-A613-A2664320B8AD}" type="presParOf" srcId="{735D5D55-DF78-47C9-8120-20D52566A0E6}" destId="{05225090-DBE0-49ED-8800-BEE0AF5364EB}" srcOrd="0" destOrd="0" presId="urn:microsoft.com/office/officeart/2011/layout/InterconnectedBlockProcess"/>
    <dgm:cxn modelId="{AC368ECB-C048-4408-B182-8BB299344409}" type="presParOf" srcId="{807152B2-F1C9-441D-92D9-0D146BEFCD6A}" destId="{9424EDD0-0459-444F-91A9-26C714D0DA18}" srcOrd="4" destOrd="0" presId="urn:microsoft.com/office/officeart/2011/layout/InterconnectedBlockProcess"/>
    <dgm:cxn modelId="{32CDBCC4-4EA6-4E5E-A9AE-C4713E6E95D9}" type="presParOf" srcId="{807152B2-F1C9-441D-92D9-0D146BEFCD6A}" destId="{615C00D7-3B0E-4141-AB09-38FF3CBC3FB5}" srcOrd="5" destOrd="0" presId="urn:microsoft.com/office/officeart/2011/layout/InterconnectedBlockProcess"/>
    <dgm:cxn modelId="{935762FA-6FFC-4208-A908-26504B0EBA76}" type="presParOf" srcId="{807152B2-F1C9-441D-92D9-0D146BEFCD6A}" destId="{3BA2FADD-5988-4661-B668-19809AF3FA39}" srcOrd="6" destOrd="0" presId="urn:microsoft.com/office/officeart/2011/layout/InterconnectedBlockProcess"/>
    <dgm:cxn modelId="{6D89A5B5-8CBC-4F0C-8747-3BD6908E5FE5}" type="presParOf" srcId="{3BA2FADD-5988-4661-B668-19809AF3FA39}" destId="{03887618-7616-4345-9B02-0902DFE12BEE}" srcOrd="0" destOrd="0" presId="urn:microsoft.com/office/officeart/2011/layout/InterconnectedBlockProcess"/>
    <dgm:cxn modelId="{82DF0BA3-93FC-4233-B9C6-FD48C6AE7ACF}" type="presParOf" srcId="{807152B2-F1C9-441D-92D9-0D146BEFCD6A}" destId="{EAA82A5A-9377-4DB9-830D-3E435EBDC8AB}" srcOrd="7" destOrd="0" presId="urn:microsoft.com/office/officeart/2011/layout/InterconnectedBlockProcess"/>
    <dgm:cxn modelId="{64F4DD0B-FB04-4830-95E0-8D5417FD8713}" type="presParOf" srcId="{807152B2-F1C9-441D-92D9-0D146BEFCD6A}" destId="{2BC12A5E-3371-4C90-9FCD-820F7FBEA44E}" srcOrd="8" destOrd="0" presId="urn:microsoft.com/office/officeart/2011/layout/InterconnectedBlockProcess"/>
    <dgm:cxn modelId="{131157EA-87E1-4F36-AA93-7FAA916FA471}" type="presParOf" srcId="{807152B2-F1C9-441D-92D9-0D146BEFCD6A}" destId="{24A8EFAD-AA95-49A8-B320-69D2A4346FAD}" srcOrd="9" destOrd="0" presId="urn:microsoft.com/office/officeart/2011/layout/InterconnectedBlockProcess"/>
    <dgm:cxn modelId="{27B7053C-453B-4188-B3F3-CED661B02F08}" type="presParOf" srcId="{24A8EFAD-AA95-49A8-B320-69D2A4346FAD}" destId="{5D603195-7B58-46CC-8F54-FE9A16DB3AA1}" srcOrd="0" destOrd="0" presId="urn:microsoft.com/office/officeart/2011/layout/InterconnectedBlockProcess"/>
    <dgm:cxn modelId="{1011C421-1039-4CE9-B33E-5BC5DD757C90}" type="presParOf" srcId="{807152B2-F1C9-441D-92D9-0D146BEFCD6A}" destId="{A36780E9-CF09-4C65-9E99-2C8745514D65}" srcOrd="10" destOrd="0" presId="urn:microsoft.com/office/officeart/2011/layout/InterconnectedBlockProcess"/>
    <dgm:cxn modelId="{14B6E8C1-6448-4ACE-A4CF-1E06B6BE73CB}" type="presParOf" srcId="{807152B2-F1C9-441D-92D9-0D146BEFCD6A}" destId="{FEB726E8-08ED-43E0-8F3D-7745BA5A8C75}" srcOrd="11" destOrd="0" presId="urn:microsoft.com/office/officeart/2011/layout/InterconnectedBlockProcess"/>
    <dgm:cxn modelId="{2FA8E0CD-08DA-4373-B739-8C662C86FE60}" type="presParOf" srcId="{807152B2-F1C9-441D-92D9-0D146BEFCD6A}" destId="{D05B597D-51C9-4DC0-BED2-7CFE1E297804}" srcOrd="12" destOrd="0" presId="urn:microsoft.com/office/officeart/2011/layout/InterconnectedBlockProcess"/>
    <dgm:cxn modelId="{8D446125-B26C-4CD8-9961-6EFADD835906}" type="presParOf" srcId="{D05B597D-51C9-4DC0-BED2-7CFE1E297804}" destId="{4E5D2640-FAEC-47F9-AF9A-0E2640B1791E}" srcOrd="0" destOrd="0" presId="urn:microsoft.com/office/officeart/2011/layout/InterconnectedBlockProcess"/>
    <dgm:cxn modelId="{72DC6CCB-47A8-41A3-8733-C18C273E3243}" type="presParOf" srcId="{807152B2-F1C9-441D-92D9-0D146BEFCD6A}" destId="{5087AC04-47E6-41CD-8CD2-937AA33A0A2E}" srcOrd="13" destOrd="0" presId="urn:microsoft.com/office/officeart/2011/layout/InterconnectedBlockProcess"/>
    <dgm:cxn modelId="{F5EA1883-FA20-4CC8-8D1E-6AC0EA435366}" type="presParOf" srcId="{807152B2-F1C9-441D-92D9-0D146BEFCD6A}" destId="{5984A998-2041-4A07-9BA6-0FB55332BFF3}" srcOrd="14" destOrd="0" presId="urn:microsoft.com/office/officeart/2011/layout/InterconnectedBlockProcess"/>
    <dgm:cxn modelId="{845331D0-C38E-497C-A540-9ABC8A170455}" type="presParOf" srcId="{807152B2-F1C9-441D-92D9-0D146BEFCD6A}" destId="{FEA0CC67-76EB-4B89-AD86-F01952259016}" srcOrd="15" destOrd="0" presId="urn:microsoft.com/office/officeart/2011/layout/InterconnectedBlockProcess"/>
    <dgm:cxn modelId="{D7F40C63-99E8-4ED5-811C-F918053CAE5A}" type="presParOf" srcId="{FEA0CC67-76EB-4B89-AD86-F01952259016}" destId="{305FCF42-D352-414C-9AD0-C484AC0A9789}" srcOrd="0" destOrd="0" presId="urn:microsoft.com/office/officeart/2011/layout/InterconnectedBlockProcess"/>
    <dgm:cxn modelId="{F4396A01-4197-4274-A7A0-545F03834B9B}" type="presParOf" srcId="{807152B2-F1C9-441D-92D9-0D146BEFCD6A}" destId="{F604ADA1-C4CD-4ECA-A0CB-3854526B107C}" srcOrd="16" destOrd="0" presId="urn:microsoft.com/office/officeart/2011/layout/InterconnectedBlockProcess"/>
    <dgm:cxn modelId="{B9461A01-0B45-4798-9519-B73DFF7A4C70}" type="presParOf" srcId="{807152B2-F1C9-441D-92D9-0D146BEFCD6A}" destId="{77E7BC28-823D-4707-A2EF-A6754EE8D068}" srcOrd="17" destOrd="0" presId="urn:microsoft.com/office/officeart/2011/layout/InterconnectedBlockProcess"/>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A686612-DB39-41A8-8A23-4F8C179C32A4}">
      <dsp:nvSpPr>
        <dsp:cNvPr id="0" name=""/>
        <dsp:cNvSpPr/>
      </dsp:nvSpPr>
      <dsp:spPr>
        <a:xfrm>
          <a:off x="2639542" y="3359740"/>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698205" y="3402373"/>
        <a:ext cx="0" cy="0"/>
      </dsp:txXfrm>
    </dsp:sp>
    <dsp:sp modelId="{C29F3B4C-43E3-488F-8544-552CA9E07E75}">
      <dsp:nvSpPr>
        <dsp:cNvPr id="0" name=""/>
        <dsp:cNvSpPr/>
      </dsp:nvSpPr>
      <dsp:spPr>
        <a:xfrm>
          <a:off x="1004038" y="2934794"/>
          <a:ext cx="123502" cy="470666"/>
        </a:xfrm>
        <a:custGeom>
          <a:avLst/>
          <a:gdLst/>
          <a:ahLst/>
          <a:cxnLst/>
          <a:rect l="0" t="0" r="0" b="0"/>
          <a:pathLst>
            <a:path>
              <a:moveTo>
                <a:pt x="0" y="0"/>
              </a:moveTo>
              <a:lnTo>
                <a:pt x="61751" y="0"/>
              </a:lnTo>
              <a:lnTo>
                <a:pt x="61751" y="470666"/>
              </a:lnTo>
              <a:lnTo>
                <a:pt x="123502" y="470666"/>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53624" y="3157962"/>
        <a:ext cx="0" cy="0"/>
      </dsp:txXfrm>
    </dsp:sp>
    <dsp:sp modelId="{A49E48F7-4FAE-47BB-B23F-DDD24E8AF6C7}">
      <dsp:nvSpPr>
        <dsp:cNvPr id="0" name=""/>
        <dsp:cNvSpPr/>
      </dsp:nvSpPr>
      <dsp:spPr>
        <a:xfrm>
          <a:off x="2639542" y="2934794"/>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694649" y="3045816"/>
        <a:ext cx="0" cy="0"/>
      </dsp:txXfrm>
    </dsp:sp>
    <dsp:sp modelId="{F90C6F54-3804-4A71-8609-9EA02CA5CFA3}">
      <dsp:nvSpPr>
        <dsp:cNvPr id="0" name=""/>
        <dsp:cNvSpPr/>
      </dsp:nvSpPr>
      <dsp:spPr>
        <a:xfrm>
          <a:off x="2639542" y="2889074"/>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698205" y="2931707"/>
        <a:ext cx="0" cy="0"/>
      </dsp:txXfrm>
    </dsp:sp>
    <dsp:sp modelId="{92CB9300-1C9E-45B7-B645-D79379F5A5A5}">
      <dsp:nvSpPr>
        <dsp:cNvPr id="0" name=""/>
        <dsp:cNvSpPr/>
      </dsp:nvSpPr>
      <dsp:spPr>
        <a:xfrm>
          <a:off x="2639542" y="2699461"/>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694649" y="2810483"/>
        <a:ext cx="0" cy="0"/>
      </dsp:txXfrm>
    </dsp:sp>
    <dsp:sp modelId="{4793A5F9-CB6F-444A-B9FE-4DD1EDBF8857}">
      <dsp:nvSpPr>
        <dsp:cNvPr id="0" name=""/>
        <dsp:cNvSpPr/>
      </dsp:nvSpPr>
      <dsp:spPr>
        <a:xfrm>
          <a:off x="1004038" y="2889074"/>
          <a:ext cx="123502" cy="91440"/>
        </a:xfrm>
        <a:custGeom>
          <a:avLst/>
          <a:gdLst/>
          <a:ahLst/>
          <a:cxnLst/>
          <a:rect l="0" t="0" r="0" b="0"/>
          <a:pathLst>
            <a:path>
              <a:moveTo>
                <a:pt x="0" y="45720"/>
              </a:moveTo>
              <a:lnTo>
                <a:pt x="123502" y="45720"/>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62702" y="2931707"/>
        <a:ext cx="0" cy="0"/>
      </dsp:txXfrm>
    </dsp:sp>
    <dsp:sp modelId="{D2DF55F8-DE98-4DF5-935C-2E478D0E8794}">
      <dsp:nvSpPr>
        <dsp:cNvPr id="0" name=""/>
        <dsp:cNvSpPr/>
      </dsp:nvSpPr>
      <dsp:spPr>
        <a:xfrm>
          <a:off x="2639542" y="2418408"/>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698205" y="2461041"/>
        <a:ext cx="0" cy="0"/>
      </dsp:txXfrm>
    </dsp:sp>
    <dsp:sp modelId="{DD708791-8936-468A-ACDA-59CB112DE12B}">
      <dsp:nvSpPr>
        <dsp:cNvPr id="0" name=""/>
        <dsp:cNvSpPr/>
      </dsp:nvSpPr>
      <dsp:spPr>
        <a:xfrm>
          <a:off x="1004038" y="2464128"/>
          <a:ext cx="123502" cy="470666"/>
        </a:xfrm>
        <a:custGeom>
          <a:avLst/>
          <a:gdLst/>
          <a:ahLst/>
          <a:cxnLst/>
          <a:rect l="0" t="0" r="0" b="0"/>
          <a:pathLst>
            <a:path>
              <a:moveTo>
                <a:pt x="0" y="470666"/>
              </a:moveTo>
              <a:lnTo>
                <a:pt x="61751" y="470666"/>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53624" y="2687296"/>
        <a:ext cx="0" cy="0"/>
      </dsp:txXfrm>
    </dsp:sp>
    <dsp:sp modelId="{9685DFAC-6EC1-4C84-AB2A-A45AA5A35C0F}">
      <dsp:nvSpPr>
        <dsp:cNvPr id="0" name=""/>
        <dsp:cNvSpPr/>
      </dsp:nvSpPr>
      <dsp:spPr>
        <a:xfrm>
          <a:off x="2647759" y="2183075"/>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6423" y="2225708"/>
        <a:ext cx="0" cy="0"/>
      </dsp:txXfrm>
    </dsp:sp>
    <dsp:sp modelId="{D05190C2-8E09-494E-8A6A-3A377897D7D0}">
      <dsp:nvSpPr>
        <dsp:cNvPr id="0" name=""/>
        <dsp:cNvSpPr/>
      </dsp:nvSpPr>
      <dsp:spPr>
        <a:xfrm>
          <a:off x="1012256" y="1877456"/>
          <a:ext cx="123502" cy="351339"/>
        </a:xfrm>
        <a:custGeom>
          <a:avLst/>
          <a:gdLst/>
          <a:ahLst/>
          <a:cxnLst/>
          <a:rect l="0" t="0" r="0" b="0"/>
          <a:pathLst>
            <a:path>
              <a:moveTo>
                <a:pt x="0" y="0"/>
              </a:moveTo>
              <a:lnTo>
                <a:pt x="61751" y="0"/>
              </a:lnTo>
              <a:lnTo>
                <a:pt x="61751" y="351339"/>
              </a:lnTo>
              <a:lnTo>
                <a:pt x="123502" y="351339"/>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64697" y="2043815"/>
        <a:ext cx="0" cy="0"/>
      </dsp:txXfrm>
    </dsp:sp>
    <dsp:sp modelId="{F06D4EAF-5D24-42FD-99A8-52ADE534CB1E}">
      <dsp:nvSpPr>
        <dsp:cNvPr id="0" name=""/>
        <dsp:cNvSpPr/>
      </dsp:nvSpPr>
      <dsp:spPr>
        <a:xfrm>
          <a:off x="2647759" y="1758129"/>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2867" y="1869151"/>
        <a:ext cx="0" cy="0"/>
      </dsp:txXfrm>
    </dsp:sp>
    <dsp:sp modelId="{5A90078D-9A4E-43CF-AF6E-F945F0617C72}">
      <dsp:nvSpPr>
        <dsp:cNvPr id="0" name=""/>
        <dsp:cNvSpPr/>
      </dsp:nvSpPr>
      <dsp:spPr>
        <a:xfrm>
          <a:off x="2647759" y="1712409"/>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6423" y="1755041"/>
        <a:ext cx="0" cy="0"/>
      </dsp:txXfrm>
    </dsp:sp>
    <dsp:sp modelId="{536F6E63-5013-4789-AAB5-FBECFBE3AD1A}">
      <dsp:nvSpPr>
        <dsp:cNvPr id="0" name=""/>
        <dsp:cNvSpPr/>
      </dsp:nvSpPr>
      <dsp:spPr>
        <a:xfrm>
          <a:off x="2647759" y="1522796"/>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2867" y="1633818"/>
        <a:ext cx="0" cy="0"/>
      </dsp:txXfrm>
    </dsp:sp>
    <dsp:sp modelId="{84945413-E52E-406A-8541-B8A31B1521BB}">
      <dsp:nvSpPr>
        <dsp:cNvPr id="0" name=""/>
        <dsp:cNvSpPr/>
      </dsp:nvSpPr>
      <dsp:spPr>
        <a:xfrm>
          <a:off x="1012256" y="1758129"/>
          <a:ext cx="123502" cy="119327"/>
        </a:xfrm>
        <a:custGeom>
          <a:avLst/>
          <a:gdLst/>
          <a:ahLst/>
          <a:cxnLst/>
          <a:rect l="0" t="0" r="0" b="0"/>
          <a:pathLst>
            <a:path>
              <a:moveTo>
                <a:pt x="0" y="119327"/>
              </a:moveTo>
              <a:lnTo>
                <a:pt x="61751" y="119327"/>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69714" y="1813499"/>
        <a:ext cx="0" cy="0"/>
      </dsp:txXfrm>
    </dsp:sp>
    <dsp:sp modelId="{5E437EEF-26CF-4446-A8E8-09D44BFC4ABD}">
      <dsp:nvSpPr>
        <dsp:cNvPr id="0" name=""/>
        <dsp:cNvSpPr/>
      </dsp:nvSpPr>
      <dsp:spPr>
        <a:xfrm>
          <a:off x="2647415" y="1241743"/>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6079" y="1284375"/>
        <a:ext cx="0" cy="0"/>
      </dsp:txXfrm>
    </dsp:sp>
    <dsp:sp modelId="{FF8EF129-188F-4322-BFB6-EED795E7C9E4}">
      <dsp:nvSpPr>
        <dsp:cNvPr id="0" name=""/>
        <dsp:cNvSpPr/>
      </dsp:nvSpPr>
      <dsp:spPr>
        <a:xfrm>
          <a:off x="1011911" y="693780"/>
          <a:ext cx="123502" cy="593683"/>
        </a:xfrm>
        <a:custGeom>
          <a:avLst/>
          <a:gdLst/>
          <a:ahLst/>
          <a:cxnLst/>
          <a:rect l="0" t="0" r="0" b="0"/>
          <a:pathLst>
            <a:path>
              <a:moveTo>
                <a:pt x="0" y="0"/>
              </a:moveTo>
              <a:lnTo>
                <a:pt x="61751" y="0"/>
              </a:lnTo>
              <a:lnTo>
                <a:pt x="61751" y="593683"/>
              </a:lnTo>
              <a:lnTo>
                <a:pt x="123502" y="593683"/>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58503" y="975462"/>
        <a:ext cx="0" cy="0"/>
      </dsp:txXfrm>
    </dsp:sp>
    <dsp:sp modelId="{99C15D26-149A-4800-8592-866FA2AD8B25}">
      <dsp:nvSpPr>
        <dsp:cNvPr id="0" name=""/>
        <dsp:cNvSpPr/>
      </dsp:nvSpPr>
      <dsp:spPr>
        <a:xfrm>
          <a:off x="2647415" y="925792"/>
          <a:ext cx="123502" cy="117666"/>
        </a:xfrm>
        <a:custGeom>
          <a:avLst/>
          <a:gdLst/>
          <a:ahLst/>
          <a:cxnLst/>
          <a:rect l="0" t="0" r="0" b="0"/>
          <a:pathLst>
            <a:path>
              <a:moveTo>
                <a:pt x="0" y="0"/>
              </a:moveTo>
              <a:lnTo>
                <a:pt x="61751" y="0"/>
              </a:lnTo>
              <a:lnTo>
                <a:pt x="61751" y="117666"/>
              </a:lnTo>
              <a:lnTo>
                <a:pt x="123502" y="117666"/>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4902" y="980361"/>
        <a:ext cx="0" cy="0"/>
      </dsp:txXfrm>
    </dsp:sp>
    <dsp:sp modelId="{E396C43C-D353-4A17-81F2-8825D85B4278}">
      <dsp:nvSpPr>
        <dsp:cNvPr id="0" name=""/>
        <dsp:cNvSpPr/>
      </dsp:nvSpPr>
      <dsp:spPr>
        <a:xfrm>
          <a:off x="2647415" y="808125"/>
          <a:ext cx="123502" cy="117666"/>
        </a:xfrm>
        <a:custGeom>
          <a:avLst/>
          <a:gdLst/>
          <a:ahLst/>
          <a:cxnLst/>
          <a:rect l="0" t="0" r="0" b="0"/>
          <a:pathLst>
            <a:path>
              <a:moveTo>
                <a:pt x="0" y="117666"/>
              </a:moveTo>
              <a:lnTo>
                <a:pt x="61751" y="117666"/>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4902" y="862694"/>
        <a:ext cx="0" cy="0"/>
      </dsp:txXfrm>
    </dsp:sp>
    <dsp:sp modelId="{5575080C-97AD-4459-AE61-51A55898362B}">
      <dsp:nvSpPr>
        <dsp:cNvPr id="0" name=""/>
        <dsp:cNvSpPr/>
      </dsp:nvSpPr>
      <dsp:spPr>
        <a:xfrm>
          <a:off x="1011911" y="693780"/>
          <a:ext cx="123502" cy="232011"/>
        </a:xfrm>
        <a:custGeom>
          <a:avLst/>
          <a:gdLst/>
          <a:ahLst/>
          <a:cxnLst/>
          <a:rect l="0" t="0" r="0" b="0"/>
          <a:pathLst>
            <a:path>
              <a:moveTo>
                <a:pt x="0" y="0"/>
              </a:moveTo>
              <a:lnTo>
                <a:pt x="61751" y="0"/>
              </a:lnTo>
              <a:lnTo>
                <a:pt x="61751" y="232011"/>
              </a:lnTo>
              <a:lnTo>
                <a:pt x="123502" y="232011"/>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67092" y="803215"/>
        <a:ext cx="0" cy="0"/>
      </dsp:txXfrm>
    </dsp:sp>
    <dsp:sp modelId="{0CD265C2-3D4F-4A55-911B-C5F3C12E2276}">
      <dsp:nvSpPr>
        <dsp:cNvPr id="0" name=""/>
        <dsp:cNvSpPr/>
      </dsp:nvSpPr>
      <dsp:spPr>
        <a:xfrm>
          <a:off x="2647415" y="332109"/>
          <a:ext cx="123502" cy="235333"/>
        </a:xfrm>
        <a:custGeom>
          <a:avLst/>
          <a:gdLst/>
          <a:ahLst/>
          <a:cxnLst/>
          <a:rect l="0" t="0" r="0" b="0"/>
          <a:pathLst>
            <a:path>
              <a:moveTo>
                <a:pt x="0" y="0"/>
              </a:moveTo>
              <a:lnTo>
                <a:pt x="61751" y="0"/>
              </a:lnTo>
              <a:lnTo>
                <a:pt x="61751" y="235333"/>
              </a:lnTo>
              <a:lnTo>
                <a:pt x="123502" y="235333"/>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2522" y="443131"/>
        <a:ext cx="0" cy="0"/>
      </dsp:txXfrm>
    </dsp:sp>
    <dsp:sp modelId="{3013FF2D-6529-4755-A2AF-3D8BD5A5FF5A}">
      <dsp:nvSpPr>
        <dsp:cNvPr id="0" name=""/>
        <dsp:cNvSpPr/>
      </dsp:nvSpPr>
      <dsp:spPr>
        <a:xfrm>
          <a:off x="2647415" y="286389"/>
          <a:ext cx="123502" cy="91440"/>
        </a:xfrm>
        <a:custGeom>
          <a:avLst/>
          <a:gdLst/>
          <a:ahLst/>
          <a:cxnLst/>
          <a:rect l="0" t="0" r="0" b="0"/>
          <a:pathLst>
            <a:path>
              <a:moveTo>
                <a:pt x="0" y="45720"/>
              </a:moveTo>
              <a:lnTo>
                <a:pt x="123502" y="4572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6079" y="329021"/>
        <a:ext cx="0" cy="0"/>
      </dsp:txXfrm>
    </dsp:sp>
    <dsp:sp modelId="{FDF9FB33-266D-4FF3-ABA5-25D301AB9444}">
      <dsp:nvSpPr>
        <dsp:cNvPr id="0" name=""/>
        <dsp:cNvSpPr/>
      </dsp:nvSpPr>
      <dsp:spPr>
        <a:xfrm>
          <a:off x="2647415" y="96776"/>
          <a:ext cx="123502" cy="235333"/>
        </a:xfrm>
        <a:custGeom>
          <a:avLst/>
          <a:gdLst/>
          <a:ahLst/>
          <a:cxnLst/>
          <a:rect l="0" t="0" r="0" b="0"/>
          <a:pathLst>
            <a:path>
              <a:moveTo>
                <a:pt x="0" y="235333"/>
              </a:moveTo>
              <a:lnTo>
                <a:pt x="61751" y="235333"/>
              </a:lnTo>
              <a:lnTo>
                <a:pt x="61751" y="0"/>
              </a:lnTo>
              <a:lnTo>
                <a:pt x="123502" y="0"/>
              </a:lnTo>
            </a:path>
          </a:pathLst>
        </a:custGeom>
        <a:noFill/>
        <a:ln w="12700" cap="flat" cmpd="sng" algn="ctr">
          <a:solidFill>
            <a:srgbClr val="CA414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2702522" y="207798"/>
        <a:ext cx="0" cy="0"/>
      </dsp:txXfrm>
    </dsp:sp>
    <dsp:sp modelId="{61C9EF4D-C78B-4832-9E91-0F437F23C93D}">
      <dsp:nvSpPr>
        <dsp:cNvPr id="0" name=""/>
        <dsp:cNvSpPr/>
      </dsp:nvSpPr>
      <dsp:spPr>
        <a:xfrm>
          <a:off x="1011911" y="332109"/>
          <a:ext cx="123502" cy="361671"/>
        </a:xfrm>
        <a:custGeom>
          <a:avLst/>
          <a:gdLst/>
          <a:ahLst/>
          <a:cxnLst/>
          <a:rect l="0" t="0" r="0" b="0"/>
          <a:pathLst>
            <a:path>
              <a:moveTo>
                <a:pt x="0" y="361671"/>
              </a:moveTo>
              <a:lnTo>
                <a:pt x="61751" y="361671"/>
              </a:lnTo>
              <a:lnTo>
                <a:pt x="61751" y="0"/>
              </a:lnTo>
              <a:lnTo>
                <a:pt x="123502" y="0"/>
              </a:lnTo>
            </a:path>
          </a:pathLst>
        </a:custGeom>
        <a:noFill/>
        <a:ln w="12700" cap="flat" cmpd="sng" algn="ctr">
          <a:solidFill>
            <a:srgbClr val="E87722">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NZ" sz="1200" kern="1200">
            <a:solidFill>
              <a:sysClr val="window" lastClr="FFFFFF">
                <a:hueOff val="0"/>
                <a:satOff val="0"/>
                <a:lumOff val="0"/>
                <a:alphaOff val="0"/>
              </a:sysClr>
            </a:solidFill>
            <a:latin typeface="Arial"/>
            <a:ea typeface="+mn-ea"/>
            <a:cs typeface="+mn-cs"/>
          </a:endParaRPr>
        </a:p>
      </dsp:txBody>
      <dsp:txXfrm>
        <a:off x="1064108" y="503390"/>
        <a:ext cx="0" cy="0"/>
      </dsp:txXfrm>
    </dsp:sp>
    <dsp:sp modelId="{FBB18961-FBAF-413F-888E-918092287FAD}">
      <dsp:nvSpPr>
        <dsp:cNvPr id="0" name=""/>
        <dsp:cNvSpPr/>
      </dsp:nvSpPr>
      <dsp:spPr>
        <a:xfrm rot="16200000">
          <a:off x="-126364" y="204428"/>
          <a:ext cx="1297849" cy="978702"/>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Spatial and place-based planning</a:t>
          </a:r>
        </a:p>
      </dsp:txBody>
      <dsp:txXfrm>
        <a:off x="-126364" y="204428"/>
        <a:ext cx="1297849" cy="978702"/>
      </dsp:txXfrm>
    </dsp:sp>
    <dsp:sp modelId="{71611831-A3F8-4414-A829-764BD6531370}">
      <dsp:nvSpPr>
        <dsp:cNvPr id="0" name=""/>
        <dsp:cNvSpPr/>
      </dsp:nvSpPr>
      <dsp:spPr>
        <a:xfrm>
          <a:off x="1135414" y="5964"/>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Multi-modal planning</a:t>
          </a:r>
        </a:p>
      </dsp:txBody>
      <dsp:txXfrm>
        <a:off x="1135414" y="5964"/>
        <a:ext cx="1512001" cy="652290"/>
      </dsp:txXfrm>
    </dsp:sp>
    <dsp:sp modelId="{0C8BF87B-0554-4B63-B0E6-9A74BEF16624}">
      <dsp:nvSpPr>
        <dsp:cNvPr id="0" name=""/>
        <dsp:cNvSpPr/>
      </dsp:nvSpPr>
      <dsp:spPr>
        <a:xfrm>
          <a:off x="2770918" y="2643"/>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Rural VKT reduction plan</a:t>
          </a:r>
        </a:p>
      </dsp:txBody>
      <dsp:txXfrm>
        <a:off x="2770918" y="2643"/>
        <a:ext cx="3456002" cy="188266"/>
      </dsp:txXfrm>
    </dsp:sp>
    <dsp:sp modelId="{DFF32269-60B4-4245-ACE6-A558044406E9}">
      <dsp:nvSpPr>
        <dsp:cNvPr id="0" name=""/>
        <dsp:cNvSpPr/>
      </dsp:nvSpPr>
      <dsp:spPr>
        <a:xfrm>
          <a:off x="2770918" y="237976"/>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Provincial VKT reduction plan</a:t>
          </a:r>
        </a:p>
      </dsp:txBody>
      <dsp:txXfrm>
        <a:off x="2770918" y="237976"/>
        <a:ext cx="3456002" cy="188266"/>
      </dsp:txXfrm>
    </dsp:sp>
    <dsp:sp modelId="{A5558EC5-6784-462E-93A5-9E1EBE885CCD}">
      <dsp:nvSpPr>
        <dsp:cNvPr id="0" name=""/>
        <dsp:cNvSpPr/>
      </dsp:nvSpPr>
      <dsp:spPr>
        <a:xfrm>
          <a:off x="2770918" y="473309"/>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Urban VKT reduction plan</a:t>
          </a:r>
        </a:p>
      </dsp:txBody>
      <dsp:txXfrm>
        <a:off x="2770918" y="473309"/>
        <a:ext cx="3456002" cy="188266"/>
      </dsp:txXfrm>
    </dsp:sp>
    <dsp:sp modelId="{AD48A929-EC6D-4C65-A109-D72940D9E65A}">
      <dsp:nvSpPr>
        <dsp:cNvPr id="0" name=""/>
        <dsp:cNvSpPr/>
      </dsp:nvSpPr>
      <dsp:spPr>
        <a:xfrm>
          <a:off x="1135414" y="705321"/>
          <a:ext cx="1512001" cy="440942"/>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Public Transport</a:t>
          </a:r>
        </a:p>
      </dsp:txBody>
      <dsp:txXfrm>
        <a:off x="1135414" y="705321"/>
        <a:ext cx="1512001" cy="440942"/>
      </dsp:txXfrm>
    </dsp:sp>
    <dsp:sp modelId="{DEB2E66E-E2D6-4410-8D9F-0A42E125E03F}">
      <dsp:nvSpPr>
        <dsp:cNvPr id="0" name=""/>
        <dsp:cNvSpPr/>
      </dsp:nvSpPr>
      <dsp:spPr>
        <a:xfrm>
          <a:off x="2770918" y="713992"/>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Plan for new services and infrastructure</a:t>
          </a:r>
        </a:p>
      </dsp:txBody>
      <dsp:txXfrm>
        <a:off x="2770918" y="713992"/>
        <a:ext cx="3456002" cy="188266"/>
      </dsp:txXfrm>
    </dsp:sp>
    <dsp:sp modelId="{D46F42FE-C1E6-4401-BCC8-BE1EDA0FDB1E}">
      <dsp:nvSpPr>
        <dsp:cNvPr id="0" name=""/>
        <dsp:cNvSpPr/>
      </dsp:nvSpPr>
      <dsp:spPr>
        <a:xfrm>
          <a:off x="2770918" y="949325"/>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Plan enhanced existing services and infrastructure</a:t>
          </a:r>
        </a:p>
      </dsp:txBody>
      <dsp:txXfrm>
        <a:off x="2770918" y="949325"/>
        <a:ext cx="3456002" cy="188266"/>
      </dsp:txXfrm>
    </dsp:sp>
    <dsp:sp modelId="{8F16FC0B-080C-4A1E-A9F2-4656AE1B784A}">
      <dsp:nvSpPr>
        <dsp:cNvPr id="0" name=""/>
        <dsp:cNvSpPr/>
      </dsp:nvSpPr>
      <dsp:spPr>
        <a:xfrm>
          <a:off x="1135414" y="1193330"/>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Freight</a:t>
          </a:r>
        </a:p>
      </dsp:txBody>
      <dsp:txXfrm>
        <a:off x="1135414" y="1193330"/>
        <a:ext cx="1512001" cy="188266"/>
      </dsp:txXfrm>
    </dsp:sp>
    <dsp:sp modelId="{3A63BB1B-B7AA-484D-9908-E9DB8D389BDE}">
      <dsp:nvSpPr>
        <dsp:cNvPr id="0" name=""/>
        <dsp:cNvSpPr/>
      </dsp:nvSpPr>
      <dsp:spPr>
        <a:xfrm>
          <a:off x="2770918" y="1193330"/>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Plan freight connections / hubs</a:t>
          </a:r>
        </a:p>
      </dsp:txBody>
      <dsp:txXfrm>
        <a:off x="2770918" y="1193330"/>
        <a:ext cx="3456002" cy="188266"/>
      </dsp:txXfrm>
    </dsp:sp>
    <dsp:sp modelId="{2111818C-A1D6-43AA-80FD-A8930562A5DB}">
      <dsp:nvSpPr>
        <dsp:cNvPr id="0" name=""/>
        <dsp:cNvSpPr/>
      </dsp:nvSpPr>
      <dsp:spPr>
        <a:xfrm rot="16200000">
          <a:off x="64853" y="1387932"/>
          <a:ext cx="915757" cy="979047"/>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Economic tools (pricing and incentives)</a:t>
          </a:r>
        </a:p>
      </dsp:txBody>
      <dsp:txXfrm>
        <a:off x="64853" y="1387932"/>
        <a:ext cx="915757" cy="979047"/>
      </dsp:txXfrm>
    </dsp:sp>
    <dsp:sp modelId="{CC7B9F11-C541-4B90-B423-6726DE980560}">
      <dsp:nvSpPr>
        <dsp:cNvPr id="0" name=""/>
        <dsp:cNvSpPr/>
      </dsp:nvSpPr>
      <dsp:spPr>
        <a:xfrm>
          <a:off x="1135758" y="1431984"/>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Vehicle access and use</a:t>
          </a:r>
        </a:p>
      </dsp:txBody>
      <dsp:txXfrm>
        <a:off x="1135758" y="1431984"/>
        <a:ext cx="1512001" cy="652290"/>
      </dsp:txXfrm>
    </dsp:sp>
    <dsp:sp modelId="{8A204FC4-B69C-4EF4-9573-B9AF0E579AF9}">
      <dsp:nvSpPr>
        <dsp:cNvPr id="0" name=""/>
        <dsp:cNvSpPr/>
      </dsp:nvSpPr>
      <dsp:spPr>
        <a:xfrm>
          <a:off x="2771262" y="1428663"/>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Demand management</a:t>
          </a:r>
        </a:p>
      </dsp:txBody>
      <dsp:txXfrm>
        <a:off x="2771262" y="1428663"/>
        <a:ext cx="3456002" cy="188266"/>
      </dsp:txXfrm>
    </dsp:sp>
    <dsp:sp modelId="{3DA22E68-206C-43C5-AD2E-06AC5168D4DD}">
      <dsp:nvSpPr>
        <dsp:cNvPr id="0" name=""/>
        <dsp:cNvSpPr/>
      </dsp:nvSpPr>
      <dsp:spPr>
        <a:xfrm>
          <a:off x="2771262" y="1663996"/>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Place based access charging</a:t>
          </a:r>
        </a:p>
      </dsp:txBody>
      <dsp:txXfrm>
        <a:off x="2771262" y="1663996"/>
        <a:ext cx="3456002" cy="188266"/>
      </dsp:txXfrm>
    </dsp:sp>
    <dsp:sp modelId="{E656B792-B645-4DF4-9A79-95145355C1E4}">
      <dsp:nvSpPr>
        <dsp:cNvPr id="0" name=""/>
        <dsp:cNvSpPr/>
      </dsp:nvSpPr>
      <dsp:spPr>
        <a:xfrm>
          <a:off x="2771262" y="1899329"/>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Nationwide road pricing</a:t>
          </a:r>
        </a:p>
      </dsp:txBody>
      <dsp:txXfrm>
        <a:off x="2771262" y="1899329"/>
        <a:ext cx="3456002" cy="188266"/>
      </dsp:txXfrm>
    </dsp:sp>
    <dsp:sp modelId="{1A2904D0-CB69-4E9D-80AE-2B94E42563FA}">
      <dsp:nvSpPr>
        <dsp:cNvPr id="0" name=""/>
        <dsp:cNvSpPr/>
      </dsp:nvSpPr>
      <dsp:spPr>
        <a:xfrm>
          <a:off x="1135758" y="2134662"/>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Parking</a:t>
          </a:r>
        </a:p>
      </dsp:txBody>
      <dsp:txXfrm>
        <a:off x="1135758" y="2134662"/>
        <a:ext cx="1512001" cy="188266"/>
      </dsp:txXfrm>
    </dsp:sp>
    <dsp:sp modelId="{8436AD56-D89D-42C8-8494-5779B5A9DC0B}">
      <dsp:nvSpPr>
        <dsp:cNvPr id="0" name=""/>
        <dsp:cNvSpPr/>
      </dsp:nvSpPr>
      <dsp:spPr>
        <a:xfrm>
          <a:off x="2771262" y="2134662"/>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Parking management</a:t>
          </a:r>
        </a:p>
      </dsp:txBody>
      <dsp:txXfrm>
        <a:off x="2771262" y="2134662"/>
        <a:ext cx="3456002" cy="188266"/>
      </dsp:txXfrm>
    </dsp:sp>
    <dsp:sp modelId="{1F0D9A12-DBCD-40D9-AB0B-76A0C3E6D6E9}">
      <dsp:nvSpPr>
        <dsp:cNvPr id="0" name=""/>
        <dsp:cNvSpPr/>
      </dsp:nvSpPr>
      <dsp:spPr>
        <a:xfrm rot="16200000">
          <a:off x="6355" y="2449379"/>
          <a:ext cx="1024535" cy="970829"/>
        </a:xfrm>
        <a:prstGeom prst="rect">
          <a:avLst/>
        </a:prstGeom>
        <a:solidFill>
          <a:srgbClr val="008B97">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Network design, management, and optimisation</a:t>
          </a:r>
        </a:p>
      </dsp:txBody>
      <dsp:txXfrm>
        <a:off x="6355" y="2449379"/>
        <a:ext cx="1024535" cy="970829"/>
      </dsp:txXfrm>
    </dsp:sp>
    <dsp:sp modelId="{86EF176E-3DDB-45A5-8FA2-8CB3787B1456}">
      <dsp:nvSpPr>
        <dsp:cNvPr id="0" name=""/>
        <dsp:cNvSpPr/>
      </dsp:nvSpPr>
      <dsp:spPr>
        <a:xfrm>
          <a:off x="1127541" y="2369995"/>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Multi-modal planning</a:t>
          </a:r>
        </a:p>
      </dsp:txBody>
      <dsp:txXfrm>
        <a:off x="1127541" y="2369995"/>
        <a:ext cx="1512001" cy="188266"/>
      </dsp:txXfrm>
    </dsp:sp>
    <dsp:sp modelId="{3DD967B1-D707-490B-ABC5-2189FEF5AA45}">
      <dsp:nvSpPr>
        <dsp:cNvPr id="0" name=""/>
        <dsp:cNvSpPr/>
      </dsp:nvSpPr>
      <dsp:spPr>
        <a:xfrm>
          <a:off x="2763044" y="2369995"/>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Apply Network Operating Framework</a:t>
          </a:r>
        </a:p>
      </dsp:txBody>
      <dsp:txXfrm>
        <a:off x="2763044" y="2369995"/>
        <a:ext cx="3456002" cy="188266"/>
      </dsp:txXfrm>
    </dsp:sp>
    <dsp:sp modelId="{E7A58B8F-BB9B-4C42-8C87-2C6A6926674F}">
      <dsp:nvSpPr>
        <dsp:cNvPr id="0" name=""/>
        <dsp:cNvSpPr/>
      </dsp:nvSpPr>
      <dsp:spPr>
        <a:xfrm>
          <a:off x="1127541" y="2608649"/>
          <a:ext cx="1512001" cy="652290"/>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Vehicle access and use</a:t>
          </a:r>
        </a:p>
      </dsp:txBody>
      <dsp:txXfrm>
        <a:off x="1127541" y="2608649"/>
        <a:ext cx="1512001" cy="652290"/>
      </dsp:txXfrm>
    </dsp:sp>
    <dsp:sp modelId="{B3432E31-699E-490E-86AC-93C9587FF2EC}">
      <dsp:nvSpPr>
        <dsp:cNvPr id="0" name=""/>
        <dsp:cNvSpPr/>
      </dsp:nvSpPr>
      <dsp:spPr>
        <a:xfrm>
          <a:off x="2763044" y="2605328"/>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Reallocate road space</a:t>
          </a:r>
        </a:p>
      </dsp:txBody>
      <dsp:txXfrm>
        <a:off x="2763044" y="2605328"/>
        <a:ext cx="3456002" cy="188266"/>
      </dsp:txXfrm>
    </dsp:sp>
    <dsp:sp modelId="{97BC5B40-E131-4C52-99B5-F548E54A4BF9}">
      <dsp:nvSpPr>
        <dsp:cNvPr id="0" name=""/>
        <dsp:cNvSpPr/>
      </dsp:nvSpPr>
      <dsp:spPr>
        <a:xfrm>
          <a:off x="2763044" y="2840661"/>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Speed management</a:t>
          </a:r>
        </a:p>
      </dsp:txBody>
      <dsp:txXfrm>
        <a:off x="2763044" y="2840661"/>
        <a:ext cx="3456002" cy="188266"/>
      </dsp:txXfrm>
    </dsp:sp>
    <dsp:sp modelId="{56E33E46-9B6E-4572-9746-8EA6B884828A}">
      <dsp:nvSpPr>
        <dsp:cNvPr id="0" name=""/>
        <dsp:cNvSpPr/>
      </dsp:nvSpPr>
      <dsp:spPr>
        <a:xfrm>
          <a:off x="2763044" y="3075994"/>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Parking and HOV lane enforcement</a:t>
          </a:r>
        </a:p>
      </dsp:txBody>
      <dsp:txXfrm>
        <a:off x="2763044" y="3075994"/>
        <a:ext cx="3456002" cy="188266"/>
      </dsp:txXfrm>
    </dsp:sp>
    <dsp:sp modelId="{234C931B-0ECA-407D-AA9E-F8D92883A50A}">
      <dsp:nvSpPr>
        <dsp:cNvPr id="0" name=""/>
        <dsp:cNvSpPr/>
      </dsp:nvSpPr>
      <dsp:spPr>
        <a:xfrm>
          <a:off x="1127541" y="3311327"/>
          <a:ext cx="1512001" cy="188266"/>
        </a:xfrm>
        <a:prstGeom prst="rect">
          <a:avLst/>
        </a:prstGeom>
        <a:solidFill>
          <a:srgbClr val="E8772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Travel reduction</a:t>
          </a:r>
        </a:p>
      </dsp:txBody>
      <dsp:txXfrm>
        <a:off x="1127541" y="3311327"/>
        <a:ext cx="1512001" cy="188266"/>
      </dsp:txXfrm>
    </dsp:sp>
    <dsp:sp modelId="{3E27020E-33AB-4D90-BB37-921DE340EADB}">
      <dsp:nvSpPr>
        <dsp:cNvPr id="0" name=""/>
        <dsp:cNvSpPr/>
      </dsp:nvSpPr>
      <dsp:spPr>
        <a:xfrm>
          <a:off x="2763044" y="3311327"/>
          <a:ext cx="3456002" cy="188266"/>
        </a:xfrm>
        <a:prstGeom prst="rect">
          <a:avLst/>
        </a:prstGeom>
        <a:solidFill>
          <a:srgbClr val="CA4142">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NZ" sz="1200" kern="1200">
              <a:solidFill>
                <a:sysClr val="window" lastClr="FFFFFF"/>
              </a:solidFill>
              <a:latin typeface="Arial"/>
              <a:ea typeface="+mn-ea"/>
              <a:cs typeface="+mn-cs"/>
            </a:rPr>
            <a:t>Travel plans</a:t>
          </a:r>
        </a:p>
      </dsp:txBody>
      <dsp:txXfrm>
        <a:off x="2763044" y="3311327"/>
        <a:ext cx="3456002" cy="18826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A2B50CF-FBD7-4808-A4B8-A1C27CBEF749}">
      <dsp:nvSpPr>
        <dsp:cNvPr id="0" name=""/>
        <dsp:cNvSpPr/>
      </dsp:nvSpPr>
      <dsp:spPr>
        <a:xfrm>
          <a:off x="4521770" y="718328"/>
          <a:ext cx="906525" cy="2445576"/>
        </a:xfrm>
        <a:prstGeom prst="wedgeRectCallout">
          <a:avLst>
            <a:gd name="adj1" fmla="val 0"/>
            <a:gd name="adj2" fmla="val 0"/>
          </a:avLst>
        </a:prstGeom>
        <a:solidFill>
          <a:schemeClr val="accent3">
            <a:tint val="50000"/>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Detailed Business Case</a:t>
          </a:r>
        </a:p>
      </dsp:txBody>
      <dsp:txXfrm>
        <a:off x="4636850" y="718328"/>
        <a:ext cx="791445" cy="2445576"/>
      </dsp:txXfrm>
    </dsp:sp>
    <dsp:sp modelId="{24785406-536C-4E42-9D6E-A32F1D340C87}">
      <dsp:nvSpPr>
        <dsp:cNvPr id="0" name=""/>
        <dsp:cNvSpPr/>
      </dsp:nvSpPr>
      <dsp:spPr>
        <a:xfrm>
          <a:off x="4532627" y="73324"/>
          <a:ext cx="895668" cy="647476"/>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Options</a:t>
          </a:r>
        </a:p>
      </dsp:txBody>
      <dsp:txXfrm>
        <a:off x="4532627" y="73324"/>
        <a:ext cx="895668" cy="647476"/>
      </dsp:txXfrm>
    </dsp:sp>
    <dsp:sp modelId="{05225090-DBE0-49ED-8800-BEE0AF5364EB}">
      <dsp:nvSpPr>
        <dsp:cNvPr id="0" name=""/>
        <dsp:cNvSpPr/>
      </dsp:nvSpPr>
      <dsp:spPr>
        <a:xfrm>
          <a:off x="3622844" y="718328"/>
          <a:ext cx="906525" cy="2301864"/>
        </a:xfrm>
        <a:prstGeom prst="wedgeRectCallout">
          <a:avLst>
            <a:gd name="adj1" fmla="val 62500"/>
            <a:gd name="adj2" fmla="val 20830"/>
          </a:avLst>
        </a:prstGeom>
        <a:solidFill>
          <a:schemeClr val="accent3">
            <a:tint val="50000"/>
            <a:hueOff val="391134"/>
            <a:satOff val="20000"/>
            <a:lumOff val="21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Indicative Business Case</a:t>
          </a:r>
        </a:p>
      </dsp:txBody>
      <dsp:txXfrm>
        <a:off x="3737924" y="718328"/>
        <a:ext cx="791445" cy="2301864"/>
      </dsp:txXfrm>
    </dsp:sp>
    <dsp:sp modelId="{615C00D7-3B0E-4141-AB09-38FF3CBC3FB5}">
      <dsp:nvSpPr>
        <dsp:cNvPr id="0" name=""/>
        <dsp:cNvSpPr/>
      </dsp:nvSpPr>
      <dsp:spPr>
        <a:xfrm>
          <a:off x="3626101" y="142862"/>
          <a:ext cx="906525" cy="575466"/>
        </a:xfrm>
        <a:prstGeom prst="rect">
          <a:avLst/>
        </a:prstGeom>
        <a:solidFill>
          <a:schemeClr val="accent3">
            <a:hueOff val="542120"/>
            <a:satOff val="20000"/>
            <a:lumOff val="-294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Activities</a:t>
          </a:r>
        </a:p>
      </dsp:txBody>
      <dsp:txXfrm>
        <a:off x="3626101" y="142862"/>
        <a:ext cx="906525" cy="575466"/>
      </dsp:txXfrm>
    </dsp:sp>
    <dsp:sp modelId="{03887618-7616-4345-9B02-0902DFE12BEE}">
      <dsp:nvSpPr>
        <dsp:cNvPr id="0" name=""/>
        <dsp:cNvSpPr/>
      </dsp:nvSpPr>
      <dsp:spPr>
        <a:xfrm>
          <a:off x="2719033" y="718328"/>
          <a:ext cx="906525" cy="2157843"/>
        </a:xfrm>
        <a:prstGeom prst="wedgeRectCallout">
          <a:avLst>
            <a:gd name="adj1" fmla="val 62500"/>
            <a:gd name="adj2" fmla="val 20830"/>
          </a:avLst>
        </a:prstGeom>
        <a:solidFill>
          <a:schemeClr val="accent3">
            <a:tint val="50000"/>
            <a:hueOff val="782268"/>
            <a:satOff val="40000"/>
            <a:lumOff val="421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Programme Business Case</a:t>
          </a:r>
        </a:p>
      </dsp:txBody>
      <dsp:txXfrm>
        <a:off x="2834113" y="718328"/>
        <a:ext cx="791445" cy="2157843"/>
      </dsp:txXfrm>
    </dsp:sp>
    <dsp:sp modelId="{2BC12A5E-3371-4C90-9FCD-820F7FBEA44E}">
      <dsp:nvSpPr>
        <dsp:cNvPr id="0" name=""/>
        <dsp:cNvSpPr/>
      </dsp:nvSpPr>
      <dsp:spPr>
        <a:xfrm>
          <a:off x="2719576" y="214873"/>
          <a:ext cx="906525" cy="503455"/>
        </a:xfrm>
        <a:prstGeom prst="rect">
          <a:avLst/>
        </a:prstGeom>
        <a:solidFill>
          <a:schemeClr val="accent3">
            <a:hueOff val="1084240"/>
            <a:satOff val="40000"/>
            <a:lumOff val="-588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Activity types</a:t>
          </a:r>
        </a:p>
      </dsp:txBody>
      <dsp:txXfrm>
        <a:off x="2719576" y="214873"/>
        <a:ext cx="906525" cy="503455"/>
      </dsp:txXfrm>
    </dsp:sp>
    <dsp:sp modelId="{5D603195-7B58-46CC-8F54-FE9A16DB3AA1}">
      <dsp:nvSpPr>
        <dsp:cNvPr id="0" name=""/>
        <dsp:cNvSpPr/>
      </dsp:nvSpPr>
      <dsp:spPr>
        <a:xfrm>
          <a:off x="1812508" y="718328"/>
          <a:ext cx="906525" cy="2014131"/>
        </a:xfrm>
        <a:prstGeom prst="wedgeRectCallout">
          <a:avLst>
            <a:gd name="adj1" fmla="val 62500"/>
            <a:gd name="adj2" fmla="val 20830"/>
          </a:avLst>
        </a:prstGeom>
        <a:solidFill>
          <a:schemeClr val="accent3">
            <a:tint val="50000"/>
            <a:hueOff val="1173401"/>
            <a:satOff val="60000"/>
            <a:lumOff val="6319"/>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Strategic planning</a:t>
          </a:r>
        </a:p>
      </dsp:txBody>
      <dsp:txXfrm>
        <a:off x="1927587" y="718328"/>
        <a:ext cx="791445" cy="2014131"/>
      </dsp:txXfrm>
    </dsp:sp>
    <dsp:sp modelId="{FEB726E8-08ED-43E0-8F3D-7745BA5A8C75}">
      <dsp:nvSpPr>
        <dsp:cNvPr id="0" name=""/>
        <dsp:cNvSpPr/>
      </dsp:nvSpPr>
      <dsp:spPr>
        <a:xfrm>
          <a:off x="1812508" y="289047"/>
          <a:ext cx="906525" cy="431445"/>
        </a:xfrm>
        <a:prstGeom prst="rect">
          <a:avLst/>
        </a:prstGeom>
        <a:solidFill>
          <a:schemeClr val="accent3">
            <a:hueOff val="1626359"/>
            <a:satOff val="60000"/>
            <a:lumOff val="-882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Interventions</a:t>
          </a:r>
        </a:p>
      </dsp:txBody>
      <dsp:txXfrm>
        <a:off x="1812508" y="289047"/>
        <a:ext cx="906525" cy="431445"/>
      </dsp:txXfrm>
    </dsp:sp>
    <dsp:sp modelId="{4E5D2640-FAEC-47F9-AF9A-0E2640B1791E}">
      <dsp:nvSpPr>
        <dsp:cNvPr id="0" name=""/>
        <dsp:cNvSpPr/>
      </dsp:nvSpPr>
      <dsp:spPr>
        <a:xfrm>
          <a:off x="906525" y="718328"/>
          <a:ext cx="906525" cy="1870110"/>
        </a:xfrm>
        <a:prstGeom prst="wedgeRectCallout">
          <a:avLst>
            <a:gd name="adj1" fmla="val 62500"/>
            <a:gd name="adj2" fmla="val 20830"/>
          </a:avLst>
        </a:prstGeom>
        <a:solidFill>
          <a:schemeClr val="accent3">
            <a:tint val="50000"/>
            <a:hueOff val="1564535"/>
            <a:satOff val="80000"/>
            <a:lumOff val="842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&lt;bridge&gt;</a:t>
          </a:r>
        </a:p>
      </dsp:txBody>
      <dsp:txXfrm>
        <a:off x="1024862" y="718328"/>
        <a:ext cx="791445" cy="1870110"/>
      </dsp:txXfrm>
    </dsp:sp>
    <dsp:sp modelId="{5984A998-2041-4A07-9BA6-0FB55332BFF3}">
      <dsp:nvSpPr>
        <dsp:cNvPr id="0" name=""/>
        <dsp:cNvSpPr/>
      </dsp:nvSpPr>
      <dsp:spPr>
        <a:xfrm>
          <a:off x="906525" y="358585"/>
          <a:ext cx="906525" cy="359743"/>
        </a:xfrm>
        <a:prstGeom prst="rect">
          <a:avLst/>
        </a:prstGeom>
        <a:solidFill>
          <a:schemeClr val="accent3">
            <a:hueOff val="2168479"/>
            <a:satOff val="80000"/>
            <a:lumOff val="-1176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Grouping</a:t>
          </a:r>
        </a:p>
      </dsp:txBody>
      <dsp:txXfrm>
        <a:off x="906525" y="358585"/>
        <a:ext cx="906525" cy="359743"/>
      </dsp:txXfrm>
    </dsp:sp>
    <dsp:sp modelId="{305FCF42-D352-414C-9AD0-C484AC0A9789}">
      <dsp:nvSpPr>
        <dsp:cNvPr id="0" name=""/>
        <dsp:cNvSpPr/>
      </dsp:nvSpPr>
      <dsp:spPr>
        <a:xfrm>
          <a:off x="0" y="718328"/>
          <a:ext cx="906525" cy="1726398"/>
        </a:xfrm>
        <a:prstGeom prst="wedgeRectCallout">
          <a:avLst>
            <a:gd name="adj1" fmla="val 62500"/>
            <a:gd name="adj2" fmla="val 20830"/>
          </a:avLst>
        </a:prstGeom>
        <a:solidFill>
          <a:schemeClr val="accent3">
            <a:tint val="50000"/>
            <a:hueOff val="1955669"/>
            <a:satOff val="100000"/>
            <a:lumOff val="1053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0" tIns="38100" rIns="36000" bIns="38100" numCol="1" spcCol="1270" anchor="t" anchorCtr="0">
          <a:noAutofit/>
        </a:bodyPr>
        <a:lstStyle/>
        <a:p>
          <a:pPr marL="0" lvl="0" indent="0" algn="r" defTabSz="533400">
            <a:lnSpc>
              <a:spcPct val="90000"/>
            </a:lnSpc>
            <a:spcBef>
              <a:spcPct val="0"/>
            </a:spcBef>
            <a:spcAft>
              <a:spcPct val="35000"/>
            </a:spcAft>
            <a:buNone/>
          </a:pPr>
          <a:r>
            <a:rPr lang="en-NZ" sz="1200" kern="1200"/>
            <a:t>Arataki</a:t>
          </a:r>
        </a:p>
      </dsp:txBody>
      <dsp:txXfrm>
        <a:off x="115079" y="718328"/>
        <a:ext cx="791445" cy="1726398"/>
      </dsp:txXfrm>
    </dsp:sp>
    <dsp:sp modelId="{77E7BC28-823D-4707-A2EF-A6754EE8D068}">
      <dsp:nvSpPr>
        <dsp:cNvPr id="0" name=""/>
        <dsp:cNvSpPr/>
      </dsp:nvSpPr>
      <dsp:spPr>
        <a:xfrm>
          <a:off x="0" y="430595"/>
          <a:ext cx="906525" cy="287733"/>
        </a:xfrm>
        <a:prstGeom prst="rect">
          <a:avLst/>
        </a:prstGeom>
        <a:solidFill>
          <a:schemeClr val="accent3">
            <a:hueOff val="2710599"/>
            <a:satOff val="100000"/>
            <a:lumOff val="-1470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38100" rIns="36000" bIns="38100" numCol="1" spcCol="1270" anchor="ctr" anchorCtr="0">
          <a:noAutofit/>
        </a:bodyPr>
        <a:lstStyle/>
        <a:p>
          <a:pPr marL="0" lvl="0" indent="0" algn="ctr" defTabSz="533400">
            <a:lnSpc>
              <a:spcPct val="90000"/>
            </a:lnSpc>
            <a:spcBef>
              <a:spcPct val="0"/>
            </a:spcBef>
            <a:spcAft>
              <a:spcPct val="35000"/>
            </a:spcAft>
            <a:buNone/>
          </a:pPr>
          <a:r>
            <a:rPr lang="en-NZ" sz="1200" kern="1200"/>
            <a:t>Levers</a:t>
          </a:r>
        </a:p>
      </dsp:txBody>
      <dsp:txXfrm>
        <a:off x="0" y="430595"/>
        <a:ext cx="906525" cy="287733"/>
      </dsp:txXfrm>
    </dsp:sp>
  </dsp:spTree>
</dsp:drawing>
</file>

<file path=xl/diagrams/layout1.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11/layout/InterconnectedBlockProcess">
  <dgm:title val="Interconnected Block Process"/>
  <dgm:desc val="Use to show sequential steps in a process. Works best with small amounts of Level 1 text and medium amounts of Level 2 text."/>
  <dgm:catLst>
    <dgm:cat type="process" pri="5500"/>
    <dgm:cat type="officeonline" pri="3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 modelId="40">
          <dgm:prSet phldr="1"/>
        </dgm:pt>
        <dgm:pt modelId="4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 modelId="70" srcId="0" destId="40" srcOrd="2" destOrd="0"/>
        <dgm:cxn modelId="42" srcId="40" destId="41" srcOrd="0" destOrd="0"/>
      </dgm:cxnLst>
      <dgm:bg/>
      <dgm:whole/>
    </dgm:dataModel>
  </dgm:clrData>
  <dgm:layoutNode name="Name0">
    <dgm:varLst>
      <dgm:chMax val="7"/>
      <dgm:chPref val="5"/>
      <dgm:dir/>
      <dgm:animOne val="branch"/>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45"/>
            </dgm:alg>
            <dgm:constrLst>
              <dgm:constr type="primFontSz" for="des" forName="Child1" val="65"/>
              <dgm:constr type="primFontSz" for="des" forName="Parent1" val="65"/>
              <dgm:constr type="primFontSz" for="des" forName="Child1" refType="primFontSz" refFor="des" refForName="Parent1" op="lte"/>
              <dgm:constr type="l" for="ch" forName="ChildAccent1" refType="w" fact="0"/>
              <dgm:constr type="t" for="ch" forName="ChildAccent1" refType="h" fact="0.1429"/>
              <dgm:constr type="w" for="ch" forName="ChildAccent1" refType="w"/>
              <dgm:constr type="h" for="ch" forName="ChildAccent1" refType="h" fact="0.8571"/>
              <dgm:constr type="l" for="ch" forName="Child1" refType="w" fact="0.127"/>
              <dgm:constr type="t" for="ch" forName="Child1" refType="h" fact="0.1429"/>
              <dgm:constr type="w" for="ch" forName="Child1" refType="w" fact="0.873"/>
              <dgm:constr type="h" for="ch" forName="Child1" refType="h" fact="0.8571"/>
              <dgm:constr type="l" for="ch" forName="Parent1" refType="w" fact="0"/>
              <dgm:constr type="t" for="ch" forName="Parent1" refType="h" fact="0"/>
              <dgm:constr type="w" for="ch" forName="Parent1" refType="w"/>
              <dgm:constr type="h" for="ch" forName="Parent1" refType="h" fact="0.1429"/>
            </dgm:constrLst>
          </dgm:if>
          <dgm:if name="Name5" axis="ch" ptType="node" func="cnt" op="equ" val="2">
            <dgm:alg type="composite">
              <dgm:param type="ar" val="0.812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ChildAccent1" refType="w" fact="0"/>
              <dgm:constr type="t" for="ch" forName="ChildAccent1" refType="h" fact="0.1613"/>
              <dgm:constr type="w" for="ch" forName="ChildAccent1" refType="w" fact="0.5"/>
              <dgm:constr type="h" for="ch" forName="ChildAccent1" refType="h" fact="0.7742"/>
              <dgm:constr type="l" for="ch" forName="Child1" refType="w" fact="0.0635"/>
              <dgm:constr type="t" for="ch" forName="Child1" refType="h" fact="0.1613"/>
              <dgm:constr type="w" for="ch" forName="Child1" refType="w" fact="0.4365"/>
              <dgm:constr type="h" for="ch" forName="Child1" refType="h" fact="0.7742"/>
              <dgm:constr type="l" for="ch" forName="Parent1" refType="w" fact="0"/>
              <dgm:constr type="t" for="ch" forName="Parent1" refType="h" fact="0.0323"/>
              <dgm:constr type="w" for="ch" forName="Parent1" refType="w" fact="0.5"/>
              <dgm:constr type="h" for="ch" forName="Parent1" refType="h" fact="0.129"/>
              <dgm:constr type="l" for="ch" forName="ChildAccent2" refType="w" fact="0.5"/>
              <dgm:constr type="t" for="ch" forName="ChildAccent2" refType="h" fact="0.1613"/>
              <dgm:constr type="w" for="ch" forName="ChildAccent2" refType="w" fact="0.5"/>
              <dgm:constr type="h" for="ch" forName="ChildAccent2" refType="h" fact="0.8387"/>
              <dgm:constr type="l" for="ch" forName="Child2" refType="w" fact="0.5635"/>
              <dgm:constr type="t" for="ch" forName="Child2" refType="h" fact="0.1613"/>
              <dgm:constr type="w" for="ch" forName="Child2" refType="w" fact="0.4365"/>
              <dgm:constr type="h" for="ch" forName="Child2" refType="h" fact="0.8387"/>
              <dgm:constr type="l" for="ch" forName="Parent2" refType="w" fact="0.5"/>
              <dgm:constr type="t" for="ch" forName="Parent2" refType="h" fact="0"/>
              <dgm:constr type="w" for="ch" forName="Parent2" refType="w" fact="0.5"/>
              <dgm:constr type="h" for="ch" forName="Parent2" refType="h" fact="0.1613"/>
            </dgm:constrLst>
          </dgm:if>
          <dgm:if name="Name6" axis="ch" ptType="node" func="cnt" op="equ" val="3">
            <dgm:alg type="composite">
              <dgm:param type="ar" val="1.112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ChildAccent1" refType="w" fact="0"/>
              <dgm:constr type="t" for="ch" forName="ChildAccent1" refType="h" fact="0.1757"/>
              <dgm:constr type="w" for="ch" forName="ChildAccent1" refType="w" fact="0.3333"/>
              <dgm:constr type="h" for="ch" forName="ChildAccent1" refType="h" fact="0.7066"/>
              <dgm:constr type="l" for="ch" forName="Child1" refType="w" fact="0.0423"/>
              <dgm:constr type="t" for="ch" forName="Child1" refType="h" fact="0.1757"/>
              <dgm:constr type="w" for="ch" forName="Child1" refType="w" fact="0.291"/>
              <dgm:constr type="h" for="ch" forName="Child1" refType="h" fact="0.7066"/>
              <dgm:constr type="l" for="ch" forName="Parent1" refType="w" fact="0"/>
              <dgm:constr type="t" for="ch" forName="Parent1" refType="h" fact="0.0579"/>
              <dgm:constr type="w" for="ch" forName="Parent1" refType="w" fact="0.3333"/>
              <dgm:constr type="h" for="ch" forName="Parent1" refType="h" fact="0.1178"/>
              <dgm:constr type="l" for="ch" forName="ChildAccent2" refType="w" fact="0.3333"/>
              <dgm:constr type="t" for="ch" forName="ChildAccent2" refType="h" fact="0.1757"/>
              <dgm:constr type="w" for="ch" forName="ChildAccent2" refType="w" fact="0.3333"/>
              <dgm:constr type="h" for="ch" forName="ChildAccent2" refType="h" fact="0.7655"/>
              <dgm:constr type="l" for="ch" forName="Child2" refType="w" fact="0.3756"/>
              <dgm:constr type="t" for="ch" forName="Child2" refType="h" fact="0.1757"/>
              <dgm:constr type="w" for="ch" forName="Child2" refType="w" fact="0.291"/>
              <dgm:constr type="h" for="ch" forName="Child2" refType="h" fact="0.7655"/>
              <dgm:constr type="l" for="ch" forName="Parent2" refType="w" fact="0.3333"/>
              <dgm:constr type="t" for="ch" forName="Parent2" refType="h" fact="0.0285"/>
              <dgm:constr type="w" for="ch" forName="Parent2" refType="w" fact="0.3333"/>
              <dgm:constr type="h" for="ch" forName="Parent2" refType="h" fact="0.1472"/>
              <dgm:constr type="l" for="ch" forName="ChildAccent3" refType="w" fact="0.6667"/>
              <dgm:constr type="t" for="ch" forName="ChildAccent3" refType="h" fact="0.1757"/>
              <dgm:constr type="w" for="ch" forName="ChildAccent3" refType="w" fact="0.3333"/>
              <dgm:constr type="h" for="ch" forName="ChildAccent3" refType="h" fact="0.8243"/>
              <dgm:constr type="l" for="ch" forName="Child3" refType="w" fact="0.709"/>
              <dgm:constr type="t" for="ch" forName="Child3" refType="h" fact="0.1757"/>
              <dgm:constr type="w" for="ch" forName="Child3" refType="w" fact="0.291"/>
              <dgm:constr type="h" for="ch" forName="Child3" refType="h" fact="0.8243"/>
              <dgm:constr type="l" for="ch" forName="Parent3" refType="w" fact="0.6667"/>
              <dgm:constr type="t" for="ch" forName="Parent3" refType="h" fact="0"/>
              <dgm:constr type="w" for="ch" forName="Parent3" refType="w" fact="0.3333"/>
              <dgm:constr type="h" for="ch" forName="Parent3" refType="h" fact="0.176"/>
            </dgm:constrLst>
          </dgm:if>
          <dgm:if name="Name7" axis="ch" ptType="node" func="cnt" op="equ" val="4">
            <dgm:alg type="composite">
              <dgm:param type="ar" val="1.3622"/>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ChildAccent1" refType="w" fact="0"/>
              <dgm:constr type="t" for="ch" forName="ChildAccent1" refType="h" fact="0.1892"/>
              <dgm:constr type="w" for="ch" forName="ChildAccent1" refType="w" fact="0.25"/>
              <dgm:constr type="h" for="ch" forName="ChildAccent1" refType="h" fact="0.6486"/>
              <dgm:constr type="l" for="ch" forName="Child1" refType="w" fact="0.0317"/>
              <dgm:constr type="t" for="ch" forName="Child1" refType="h" fact="0.1892"/>
              <dgm:constr type="w" for="ch" forName="Child1" refType="w" fact="0.2183"/>
              <dgm:constr type="h" for="ch" forName="Child1" refType="h" fact="0.6486"/>
              <dgm:constr type="l" for="ch" forName="Parent1" refType="w" fact="0"/>
              <dgm:constr type="t" for="ch" forName="Parent1" refType="h" fact="0.0811"/>
              <dgm:constr type="w" for="ch" forName="Parent1" refType="w" fact="0.25"/>
              <dgm:constr type="h" for="ch" forName="Parent1" refType="h" fact="0.1081"/>
              <dgm:constr type="l" for="ch" forName="ChildAccent2" refType="w" fact="0.25"/>
              <dgm:constr type="t" for="ch" forName="ChildAccent2" refType="h" fact="0.1892"/>
              <dgm:constr type="w" for="ch" forName="ChildAccent2" refType="w" fact="0.25"/>
              <dgm:constr type="h" for="ch" forName="ChildAccent2" refType="h" fact="0.7027"/>
              <dgm:constr type="l" for="ch" forName="Child2" refType="w" fact="0.2817"/>
              <dgm:constr type="t" for="ch" forName="Child2" refType="h" fact="0.1892"/>
              <dgm:constr type="w" for="ch" forName="Child2" refType="w" fact="0.2183"/>
              <dgm:constr type="h" for="ch" forName="Child2" refType="h" fact="0.7027"/>
              <dgm:constr type="l" for="ch" forName="Parent2" refType="w" fact="0.25"/>
              <dgm:constr type="t" for="ch" forName="Parent2" refType="h" fact="0.0541"/>
              <dgm:constr type="w" for="ch" forName="Parent2" refType="w" fact="0.25"/>
              <dgm:constr type="h" for="ch" forName="Parent2" refType="h" fact="0.1351"/>
              <dgm:constr type="l" for="ch" forName="ChildAccent3" refType="w" fact="0.5"/>
              <dgm:constr type="t" for="ch" forName="ChildAccent3" refType="h" fact="0.1892"/>
              <dgm:constr type="w" for="ch" forName="ChildAccent3" refType="w" fact="0.25"/>
              <dgm:constr type="h" for="ch" forName="ChildAccent3" refType="h" fact="0.7568"/>
              <dgm:constr type="l" for="ch" forName="Child3" refType="w" fact="0.5317"/>
              <dgm:constr type="t" for="ch" forName="Child3" refType="h" fact="0.1892"/>
              <dgm:constr type="w" for="ch" forName="Child3" refType="w" fact="0.2183"/>
              <dgm:constr type="h" for="ch" forName="Child3" refType="h" fact="0.7568"/>
              <dgm:constr type="l" for="ch" forName="Parent3" refType="w" fact="0.5"/>
              <dgm:constr type="t" for="ch" forName="Parent3" refType="h" fact="0.0275"/>
              <dgm:constr type="w" for="ch" forName="Parent3" refType="w" fact="0.25"/>
              <dgm:constr type="h" for="ch" forName="Parent3" refType="h" fact="0.1622"/>
              <dgm:constr type="l" for="ch" forName="ChildAccent4" refType="w" fact="0.75"/>
              <dgm:constr type="t" for="ch" forName="ChildAccent4" refType="h" fact="0.1892"/>
              <dgm:constr type="w" for="ch" forName="ChildAccent4" refType="w" fact="0.25"/>
              <dgm:constr type="h" for="ch" forName="ChildAccent4" refType="h" fact="0.8108"/>
              <dgm:constr type="l" for="ch" forName="Child4" refType="w" fact="0.7817"/>
              <dgm:constr type="t" for="ch" forName="Child4" refType="h" fact="0.1892"/>
              <dgm:constr type="w" for="ch" forName="Child4" refType="w" fact="0.2183"/>
              <dgm:constr type="h" for="ch" forName="Child4" refType="h" fact="0.8108"/>
              <dgm:constr type="l" for="ch" forName="Parent4" refType="w" fact="0.75"/>
              <dgm:constr type="t" for="ch" forName="Parent4" refType="h" fact="0"/>
              <dgm:constr type="w" for="ch" forName="Parent4" refType="w" fact="0.25"/>
              <dgm:constr type="h" for="ch" forName="Parent4" refType="h" fact="0.1892"/>
            </dgm:constrLst>
          </dgm:if>
          <dgm:if name="Name8" axis="ch" ptType="node" func="cnt" op="equ" val="5">
            <dgm:alg type="composite">
              <dgm:param type="ar" val="1.5742"/>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ChildAccent1" refType="w" fact="0"/>
              <dgm:constr type="t" for="ch" forName="ChildAccent1" refType="h" fact="0.2"/>
              <dgm:constr type="w" for="ch" forName="ChildAccent1" refType="w" fact="0.2001"/>
              <dgm:constr type="h" for="ch" forName="ChildAccent1" refType="h" fact="0.6"/>
              <dgm:constr type="l" for="ch" forName="Child1" refType="w" fact="0.0254"/>
              <dgm:constr type="t" for="ch" forName="Child1" refType="h" fact="0.2"/>
              <dgm:constr type="w" for="ch" forName="Child1" refType="w" fact="0.1747"/>
              <dgm:constr type="h" for="ch" forName="Child1" refType="h" fact="0.6"/>
              <dgm:constr type="l" for="ch" forName="Parent1" refType="w" fact="0"/>
              <dgm:constr type="t" for="ch" forName="Parent1" refType="h" fact="0.1"/>
              <dgm:constr type="w" for="ch" forName="Parent1" refType="w" fact="0.2001"/>
              <dgm:constr type="h" for="ch" forName="Parent1" refType="h" fact="0.1"/>
              <dgm:constr type="l" for="ch" forName="ChildAccent2" refType="w" fact="0.2001"/>
              <dgm:constr type="t" for="ch" forName="ChildAccent2" refType="h" fact="0.2"/>
              <dgm:constr type="w" for="ch" forName="ChildAccent2" refType="w" fact="0.2001"/>
              <dgm:constr type="h" for="ch" forName="ChildAccent2" refType="h" fact="0.65"/>
              <dgm:constr type="l" for="ch" forName="Child2" refType="w" fact="0.2255"/>
              <dgm:constr type="t" for="ch" forName="Child2" refType="h" fact="0.2"/>
              <dgm:constr type="w" for="ch" forName="Child2" refType="w" fact="0.1747"/>
              <dgm:constr type="h" for="ch" forName="Child2" refType="h" fact="0.65"/>
              <dgm:constr type="l" for="ch" forName="Parent2" refType="w" fact="0.2001"/>
              <dgm:constr type="t" for="ch" forName="Parent2" refType="h" fact="0.075"/>
              <dgm:constr type="w" for="ch" forName="Parent2" refType="w" fact="0.2001"/>
              <dgm:constr type="h" for="ch" forName="Parent2" refType="h" fact="0.125"/>
              <dgm:constr type="l" for="ch" forName="ChildAccent3" refType="w" fact="0.4002"/>
              <dgm:constr type="t" for="ch" forName="ChildAccent3" refType="h" fact="0.2"/>
              <dgm:constr type="w" for="ch" forName="ChildAccent3" refType="w" fact="0.2001"/>
              <dgm:constr type="h" for="ch" forName="ChildAccent3" refType="h" fact="0.7"/>
              <dgm:constr type="l" for="ch" forName="Child3" refType="w" fact="0.4256"/>
              <dgm:constr type="t" for="ch" forName="Child3" refType="h" fact="0.2"/>
              <dgm:constr type="w" for="ch" forName="Child3" refType="w" fact="0.1747"/>
              <dgm:constr type="h" for="ch" forName="Child3" refType="h" fact="0.7"/>
              <dgm:constr type="l" for="ch" forName="Parent3" refType="w" fact="0.4002"/>
              <dgm:constr type="t" for="ch" forName="Parent3" refType="h" fact="0.0508"/>
              <dgm:constr type="w" for="ch" forName="Parent3" refType="w" fact="0.2001"/>
              <dgm:constr type="h" for="ch" forName="Parent3" refType="h" fact="0.15"/>
              <dgm:constr type="l" for="ch" forName="ChildAccent4" refType="w" fact="0.6003"/>
              <dgm:constr type="t" for="ch" forName="ChildAccent4" refType="h" fact="0.2"/>
              <dgm:constr type="w" for="ch" forName="ChildAccent4" refType="w" fact="0.2001"/>
              <dgm:constr type="h" for="ch" forName="ChildAccent4" refType="h" fact="0.75"/>
              <dgm:constr type="l" for="ch" forName="Child4" refType="w" fact="0.6257"/>
              <dgm:constr type="t" for="ch" forName="Child4" refType="h" fact="0.2"/>
              <dgm:constr type="w" for="ch" forName="Child4" refType="w" fact="0.1747"/>
              <dgm:constr type="h" for="ch" forName="Child4" refType="h" fact="0.75"/>
              <dgm:constr type="l" for="ch" forName="Parent4" refType="w" fact="0.6003"/>
              <dgm:constr type="t" for="ch" forName="Parent4" refType="h" fact="0.025"/>
              <dgm:constr type="w" for="ch" forName="Parent4" refType="w" fact="0.2001"/>
              <dgm:constr type="h" for="ch" forName="Parent4" refType="h" fact="0.175"/>
              <dgm:constr type="l" for="ch" forName="ChildAccent5" refType="w" fact="0.7999"/>
              <dgm:constr type="t" for="ch" forName="ChildAccent5" refType="h" fact="0.2"/>
              <dgm:constr type="w" for="ch" forName="ChildAccent5" refType="w" fact="0.2001"/>
              <dgm:constr type="h" for="ch" forName="ChildAccent5" refType="h" fact="0.8"/>
              <dgm:constr type="l" for="ch" forName="Child5" refType="w" fact="0.8253"/>
              <dgm:constr type="t" for="ch" forName="Child5" refType="h" fact="0.2"/>
              <dgm:constr type="w" for="ch" forName="Child5" refType="w" fact="0.1747"/>
              <dgm:constr type="h" for="ch" forName="Child5" refType="h" fact="0.8"/>
              <dgm:constr type="l" for="ch" forName="Parent5" refType="w" fact="0.7999"/>
              <dgm:constr type="t" for="ch" forName="Parent5" refType="h" fact="0"/>
              <dgm:constr type="w" for="ch" forName="Parent5" refType="w" fact="0.2001"/>
              <dgm:constr type="h" for="ch" forName="Parent5" refType="h" fact="0.2"/>
            </dgm:constrLst>
          </dgm:if>
          <dgm:if name="Name9" axis="ch" ptType="node" func="cnt" op="equ" val="6">
            <dgm:alg type="composite">
              <dgm:param type="ar" val="1.756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ChildAccent1" refType="w" fact="0"/>
              <dgm:constr type="t" for="ch" forName="ChildAccent1" refType="h" fact="0.2087"/>
              <dgm:constr type="w" for="ch" forName="ChildAccent1" refType="w" fact="0.167"/>
              <dgm:constr type="h" for="ch" forName="ChildAccent1" refType="h" fact="0.5586"/>
              <dgm:constr type="l" for="ch" forName="Child1" refType="w" fact="0.0212"/>
              <dgm:constr type="t" for="ch" forName="Child1" refType="h" fact="0.2087"/>
              <dgm:constr type="w" for="ch" forName="Child1" refType="w" fact="0.1458"/>
              <dgm:constr type="h" for="ch" forName="Child1" refType="h" fact="0.5586"/>
              <dgm:constr type="l" for="ch" forName="Parent1" refType="w" fact="0"/>
              <dgm:constr type="t" for="ch" forName="Parent1" refType="h" fact="0.1156"/>
              <dgm:constr type="w" for="ch" forName="Parent1" refType="w" fact="0.167"/>
              <dgm:constr type="h" for="ch" forName="Parent1" refType="h" fact="0.0931"/>
              <dgm:constr type="l" for="ch" forName="ChildAccent2" refType="w" fact="0.167"/>
              <dgm:constr type="t" for="ch" forName="ChildAccent2" refType="h" fact="0.2087"/>
              <dgm:constr type="w" for="ch" forName="ChildAccent2" refType="w" fact="0.167"/>
              <dgm:constr type="h" for="ch" forName="ChildAccent2" refType="h" fact="0.6051"/>
              <dgm:constr type="l" for="ch" forName="Child2" refType="w" fact="0.1888"/>
              <dgm:constr type="t" for="ch" forName="Child2" refType="h" fact="0.2087"/>
              <dgm:constr type="w" for="ch" forName="Child2" refType="w" fact="0.1458"/>
              <dgm:constr type="h" for="ch" forName="Child2" refType="h" fact="0.6051"/>
              <dgm:constr type="l" for="ch" forName="Parent2" refType="w" fact="0.167"/>
              <dgm:constr type="t" for="ch" forName="Parent2" refType="h" fact="0.0923"/>
              <dgm:constr type="w" for="ch" forName="Parent2" refType="w" fact="0.167"/>
              <dgm:constr type="h" for="ch" forName="Parent2" refType="h" fact="0.1164"/>
              <dgm:constr type="l" for="ch" forName="ChildAccent3" refType="w" fact="0.3339"/>
              <dgm:constr type="t" for="ch" forName="ChildAccent3" refType="h" fact="0.2087"/>
              <dgm:constr type="w" for="ch" forName="ChildAccent3" refType="w" fact="0.167"/>
              <dgm:constr type="h" for="ch" forName="ChildAccent3" refType="h" fact="0.6517"/>
              <dgm:constr type="l" for="ch" forName="Child3" refType="w" fact="0.3551"/>
              <dgm:constr type="t" for="ch" forName="Child3" refType="h" fact="0.2087"/>
              <dgm:constr type="w" for="ch" forName="Child3" refType="w" fact="0.1458"/>
              <dgm:constr type="h" for="ch" forName="Child3" refType="h" fact="0.6517"/>
              <dgm:constr type="l" for="ch" forName="Parent3" refType="w" fact="0.3339"/>
              <dgm:constr type="t" for="ch" forName="Parent3" refType="h" fact="0.0698"/>
              <dgm:constr type="w" for="ch" forName="Parent3" refType="w" fact="0.167"/>
              <dgm:constr type="h" for="ch" forName="Parent3" refType="h" fact="0.1396"/>
              <dgm:constr type="l" for="ch" forName="ChildAccent4" refType="w" fact="0.5009"/>
              <dgm:constr type="t" for="ch" forName="ChildAccent4" refType="h" fact="0.2087"/>
              <dgm:constr type="w" for="ch" forName="ChildAccent4" refType="w" fact="0.167"/>
              <dgm:constr type="h" for="ch" forName="ChildAccent4" refType="h" fact="0.6982"/>
              <dgm:constr type="l" for="ch" forName="Child4" refType="w" fact="0.5221"/>
              <dgm:constr type="t" for="ch" forName="Child4" refType="h" fact="0.2087"/>
              <dgm:constr type="w" for="ch" forName="Child4" refType="w" fact="0.1458"/>
              <dgm:constr type="h" for="ch" forName="Child4" refType="h" fact="0.6982"/>
              <dgm:constr type="l" for="ch" forName="Parent4" refType="w" fact="0.501"/>
              <dgm:constr type="t" for="ch" forName="Parent4" refType="h" fact="0.0458"/>
              <dgm:constr type="w" for="ch" forName="Parent4" refType="w" fact="0.167"/>
              <dgm:constr type="h" for="ch" forName="Parent4" refType="h" fact="0.1629"/>
              <dgm:constr type="l" for="ch" forName="ChildAccent5" refType="w" fact="0.6674"/>
              <dgm:constr type="t" for="ch" forName="ChildAccent5" refType="h" fact="0.2087"/>
              <dgm:constr type="w" for="ch" forName="ChildAccent5" refType="w" fact="0.167"/>
              <dgm:constr type="h" for="ch" forName="ChildAccent5" refType="h" fact="0.7448"/>
              <dgm:constr type="l" for="ch" forName="Child5" refType="w" fact="0.6886"/>
              <dgm:constr type="t" for="ch" forName="Child5" refType="h" fact="0.2087"/>
              <dgm:constr type="w" for="ch" forName="Child5" refType="w" fact="0.1458"/>
              <dgm:constr type="h" for="ch" forName="Child5" refType="h" fact="0.7448"/>
              <dgm:constr type="l" for="ch" forName="Parent5" refType="w" fact="0.668"/>
              <dgm:constr type="t" for="ch" forName="Parent5" refType="h" fact="0.0225"/>
              <dgm:constr type="w" for="ch" forName="Parent5" refType="w" fact="0.167"/>
              <dgm:constr type="h" for="ch" forName="Parent5" refType="h" fact="0.1862"/>
              <dgm:constr type="l" for="ch" forName="ChildAccent6" refType="w" fact="0.833"/>
              <dgm:constr type="t" for="ch" forName="ChildAccent6" refType="h" fact="0.2087"/>
              <dgm:constr type="w" for="ch" forName="ChildAccent6" refType="w" fact="0.167"/>
              <dgm:constr type="h" for="ch" forName="ChildAccent6" refType="h" fact="0.7913"/>
              <dgm:constr type="l" for="ch" forName="Child6" refType="w" fact="0.8542"/>
              <dgm:constr type="t" for="ch" forName="Child6" refType="h" fact="0.2087"/>
              <dgm:constr type="w" for="ch" forName="Child6" refType="w" fact="0.1458"/>
              <dgm:constr type="h" for="ch" forName="Child6" refType="h" fact="0.7913"/>
              <dgm:constr type="l" for="ch" forName="Parent6" refType="w" fact="0.835"/>
              <dgm:constr type="t" for="ch" forName="Parent6" refType="h" fact="0"/>
              <dgm:constr type="w" for="ch" forName="Parent6" refType="w" fact="0.165"/>
              <dgm:constr type="h" for="ch" forName="Parent6" refType="h" fact="0.2095"/>
            </dgm:constrLst>
          </dgm:if>
          <dgm:else name="Name10">
            <dgm:alg type="composite">
              <dgm:param type="ar" val="1.91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ChildAccent1" refType="w" fact="0"/>
              <dgm:constr type="t" for="ch" forName="ChildAccent1" refType="h" fact="0.2168"/>
              <dgm:constr type="w" for="ch" forName="ChildAccent1" refType="w" fact="0.1432"/>
              <dgm:constr type="h" for="ch" forName="ChildAccent1" refType="h" fact="0.5221"/>
              <dgm:constr type="l" for="ch" forName="Child1" refType="w" fact="0.0182"/>
              <dgm:constr type="t" for="ch" forName="Child1" refType="h" fact="0.2168"/>
              <dgm:constr type="w" for="ch" forName="Child1" refType="w" fact="0.125"/>
              <dgm:constr type="h" for="ch" forName="Child1" refType="h" fact="0.5221"/>
              <dgm:constr type="l" for="ch" forName="Parent1" refType="w" fact="0"/>
              <dgm:constr type="t" for="ch" forName="Parent1" refType="h" fact="0.1298"/>
              <dgm:constr type="w" for="ch" forName="Parent1" refType="w" fact="0.1432"/>
              <dgm:constr type="h" for="ch" forName="Parent1" refType="h" fact="0.087"/>
              <dgm:constr type="l" for="ch" forName="ChildAccent2" refType="w" fact="0.1432"/>
              <dgm:constr type="t" for="ch" forName="ChildAccent2" refType="h" fact="0.2168"/>
              <dgm:constr type="w" for="ch" forName="ChildAccent2" refType="w" fact="0.1432"/>
              <dgm:constr type="h" for="ch" forName="ChildAccent2" refType="h" fact="0.5656"/>
              <dgm:constr type="l" for="ch" forName="Child2" refType="w" fact="0.1614"/>
              <dgm:constr type="t" for="ch" forName="Child2" refType="h" fact="0.2168"/>
              <dgm:constr type="w" for="ch" forName="Child2" refType="w" fact="0.125"/>
              <dgm:constr type="h" for="ch" forName="Child2" refType="h" fact="0.5656"/>
              <dgm:constr type="l" for="ch" forName="Parent2" refType="w" fact="0.1432"/>
              <dgm:constr type="t" for="ch" forName="Parent2" refType="h" fact="0.108"/>
              <dgm:constr type="w" for="ch" forName="Parent2" refType="w" fact="0.1432"/>
              <dgm:constr type="h" for="ch" forName="Parent2" refType="h" fact="0.1088"/>
              <dgm:constr type="l" for="ch" forName="ChildAccent3" refType="w" fact="0.2865"/>
              <dgm:constr type="t" for="ch" forName="ChildAccent3" refType="h" fact="0.2168"/>
              <dgm:constr type="w" for="ch" forName="ChildAccent3" refType="w" fact="0.1432"/>
              <dgm:constr type="h" for="ch" forName="ChildAccent3" refType="h" fact="0.6091"/>
              <dgm:constr type="l" for="ch" forName="Child3" refType="w" fact="0.3047"/>
              <dgm:constr type="t" for="ch" forName="Child3" refType="h" fact="0.2168"/>
              <dgm:constr type="w" for="ch" forName="Child3" refType="w" fact="0.125"/>
              <dgm:constr type="h" for="ch" forName="Child3" refType="h" fact="0.6091"/>
              <dgm:constr type="l" for="ch" forName="Parent3" refType="w" fact="0.2865"/>
              <dgm:constr type="t" for="ch" forName="Parent3" refType="h" fact="0.087"/>
              <dgm:constr type="w" for="ch" forName="Parent3" refType="w" fact="0.1432"/>
              <dgm:constr type="h" for="ch" forName="Parent3" refType="h" fact="0.1305"/>
              <dgm:constr type="l" for="ch" forName="ChildAccent4" refType="w" fact="0.4297"/>
              <dgm:constr type="t" for="ch" forName="ChildAccent4" refType="h" fact="0.2168"/>
              <dgm:constr type="w" for="ch" forName="ChildAccent4" refType="w" fact="0.1432"/>
              <dgm:constr type="h" for="ch" forName="ChildAccent4" refType="h" fact="0.6526"/>
              <dgm:constr type="l" for="ch" forName="Child4" refType="w" fact="0.4479"/>
              <dgm:constr type="t" for="ch" forName="Child4" refType="h" fact="0.2168"/>
              <dgm:constr type="w" for="ch" forName="Child4" refType="w" fact="0.125"/>
              <dgm:constr type="h" for="ch" forName="Child4" refType="h" fact="0.6526"/>
              <dgm:constr type="l" for="ch" forName="Parent4" refType="w" fact="0.4297"/>
              <dgm:constr type="t" for="ch" forName="Parent4" refType="h" fact="0.0645"/>
              <dgm:constr type="w" for="ch" forName="Parent4" refType="w" fact="0.1432"/>
              <dgm:constr type="h" for="ch" forName="Parent4" refType="h" fact="0.1523"/>
              <dgm:constr type="l" for="ch" forName="ChildAccent5" refType="w" fact="0.5726"/>
              <dgm:constr type="t" for="ch" forName="ChildAccent5" refType="h" fact="0.2168"/>
              <dgm:constr type="w" for="ch" forName="ChildAccent5" refType="w" fact="0.1432"/>
              <dgm:constr type="h" for="ch" forName="ChildAccent5" refType="h" fact="0.6962"/>
              <dgm:constr type="l" for="ch" forName="Child5" refType="w" fact="0.5908"/>
              <dgm:constr type="t" for="ch" forName="Child5" refType="h" fact="0.2168"/>
              <dgm:constr type="w" for="ch" forName="Child5" refType="w" fact="0.125"/>
              <dgm:constr type="h" for="ch" forName="Child5" refType="h" fact="0.6962"/>
              <dgm:constr type="l" for="ch" forName="Parent5" refType="w" fact="0.5726"/>
              <dgm:constr type="t" for="ch" forName="Parent5" refType="h" fact="0.0428"/>
              <dgm:constr type="w" for="ch" forName="Parent5" refType="w" fact="0.1432"/>
              <dgm:constr type="h" for="ch" forName="Parent5" refType="h" fact="0.174"/>
              <dgm:constr type="l" for="ch" forName="ChildAccent6" refType="w" fact="0.7147"/>
              <dgm:constr type="t" for="ch" forName="ChildAccent6" refType="h" fact="0.2168"/>
              <dgm:constr type="w" for="ch" forName="ChildAccent6" refType="w" fact="0.1432"/>
              <dgm:constr type="h" for="ch" forName="ChildAccent6" refType="h" fact="0.7397"/>
              <dgm:constr type="l" for="ch" forName="Child6" refType="w" fact="0.7329"/>
              <dgm:constr type="t" for="ch" forName="Child6" refType="h" fact="0.2168"/>
              <dgm:constr type="w" for="ch" forName="Child6" refType="w" fact="0.125"/>
              <dgm:constr type="h" for="ch" forName="Child6" refType="h" fact="0.7397"/>
              <dgm:constr type="l" for="ch" forName="Parent6" refType="w" fact="0.716"/>
              <dgm:constr type="t" for="ch" forName="Parent6" refType="h" fact="0.0217"/>
              <dgm:constr type="w" for="ch" forName="Parent6" refType="w" fact="0.1424"/>
              <dgm:constr type="h" for="ch" forName="Parent6" refType="h" fact="0.1958"/>
              <dgm:constr type="l" for="ch" forName="ChildAccent7" refType="w" fact="0.8568"/>
              <dgm:constr type="t" for="ch" forName="ChildAccent7" refType="h" fact="0.2168"/>
              <dgm:constr type="w" for="ch" forName="ChildAccent7" refType="w" fact="0.1432"/>
              <dgm:constr type="h" for="ch" forName="ChildAccent7" refType="h" fact="0.7832"/>
              <dgm:constr type="l" for="ch" forName="Child7" refType="w" fact="0.875"/>
              <dgm:constr type="t" for="ch" forName="Child7" refType="h" fact="0.2168"/>
              <dgm:constr type="w" for="ch" forName="Child7" refType="w" fact="0.125"/>
              <dgm:constr type="h" for="ch" forName="Child7" refType="h" fact="0.7832"/>
              <dgm:constr type="l" for="ch" forName="Parent7" refType="w" fact="0.8577"/>
              <dgm:constr type="t" for="ch" forName="Parent7" refType="h" fact="0"/>
              <dgm:constr type="w" for="ch" forName="Parent7" refType="w" fact="0.1423"/>
              <dgm:constr type="h" for="ch" forName="Parent7" refType="h" fact="0.2175"/>
            </dgm:constrLst>
          </dgm:else>
        </dgm:choose>
      </dgm:if>
      <dgm:else name="Name11">
        <dgm:choose name="Name12">
          <dgm:if name="Name13" axis="ch" ptType="node" func="cnt" op="equ" val="1">
            <dgm:alg type="composite">
              <dgm:param type="ar" val="0.45"/>
            </dgm:alg>
            <dgm:constrLst>
              <dgm:constr type="primFontSz" for="des" forName="Child1" val="65"/>
              <dgm:constr type="primFontSz" for="des" forName="Parent1" val="65"/>
              <dgm:constr type="primFontSz" for="des" forName="Child1" refType="primFontSz" refFor="des" refForName="Parent1" op="lte"/>
              <dgm:constr type="l" for="ch" forName="ChildAccent1" refType="w" fact="0"/>
              <dgm:constr type="t" for="ch" forName="ChildAccent1" refType="h" fact="0.1429"/>
              <dgm:constr type="w" for="ch" forName="ChildAccent1" refType="w"/>
              <dgm:constr type="h" for="ch" forName="ChildAccent1" refType="h" fact="0.8571"/>
              <dgm:constr type="l" for="ch" forName="Child1" refType="w" fact="0"/>
              <dgm:constr type="t" for="ch" forName="Child1" refType="h" fact="0.1429"/>
              <dgm:constr type="w" for="ch" forName="Child1" refType="w" fact="0.873"/>
              <dgm:constr type="h" for="ch" forName="Child1" refType="h" fact="0.8571"/>
              <dgm:constr type="l" for="ch" forName="Parent1" refType="w" fact="0"/>
              <dgm:constr type="t" for="ch" forName="Parent1" refType="h" fact="0"/>
              <dgm:constr type="w" for="ch" forName="Parent1" refType="w"/>
              <dgm:constr type="h" for="ch" forName="Parent1" refType="h" fact="0.1429"/>
            </dgm:constrLst>
          </dgm:if>
          <dgm:if name="Name14" axis="ch" ptType="node" func="cnt" op="equ" val="2">
            <dgm:alg type="composite">
              <dgm:param type="ar" val="0.812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Child2" refType="w" fact="0"/>
              <dgm:constr type="t" for="ch" forName="Child2" refType="h" fact="0.1613"/>
              <dgm:constr type="w" for="ch" forName="Child2" refType="w" fact="0.4365"/>
              <dgm:constr type="h" for="ch" forName="Child2" refType="h" fact="0.8387"/>
              <dgm:constr type="l" for="ch" forName="Child1" refType="w" fact="0.5"/>
              <dgm:constr type="t" for="ch" forName="Child1" refType="h" fact="0.1613"/>
              <dgm:constr type="w" for="ch" forName="Child1" refType="w" fact="0.4365"/>
              <dgm:constr type="h" for="ch" forName="Child1" refType="h" fact="0.7742"/>
              <dgm:constr type="l" for="ch" forName="ChildAccent1" refType="w" fact="0.5"/>
              <dgm:constr type="t" for="ch" forName="ChildAccent1" refType="h" fact="0.1613"/>
              <dgm:constr type="w" for="ch" forName="ChildAccent1" refType="w" fact="0.5"/>
              <dgm:constr type="h" for="ch" forName="ChildAccent1" refType="h" fact="0.7742"/>
              <dgm:constr type="l" for="ch" forName="Parent1" refType="w" fact="0.5"/>
              <dgm:constr type="t" for="ch" forName="Parent1" refType="h" fact="0.0323"/>
              <dgm:constr type="w" for="ch" forName="Parent1" refType="w" fact="0.5"/>
              <dgm:constr type="h" for="ch" forName="Parent1" refType="h" fact="0.129"/>
              <dgm:constr type="l" for="ch" forName="ChildAccent2" refType="w" fact="0"/>
              <dgm:constr type="t" for="ch" forName="ChildAccent2" refType="h" fact="0.1613"/>
              <dgm:constr type="w" for="ch" forName="ChildAccent2" refType="w" fact="0.5"/>
              <dgm:constr type="h" for="ch" forName="ChildAccent2" refType="h" fact="0.8387"/>
              <dgm:constr type="l" for="ch" forName="Parent2" refType="w" fact="0"/>
              <dgm:constr type="t" for="ch" forName="Parent2" refType="h" fact="0"/>
              <dgm:constr type="w" for="ch" forName="Parent2" refType="w" fact="0.5"/>
              <dgm:constr type="h" for="ch" forName="Parent2" refType="h" fact="0.1613"/>
            </dgm:constrLst>
          </dgm:if>
          <dgm:if name="Name15" axis="ch" ptType="node" func="cnt" op="equ" val="3">
            <dgm:alg type="composite">
              <dgm:param type="ar" val="1.112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Child3" refType="w" fact="0"/>
              <dgm:constr type="t" for="ch" forName="Child3" refType="h" fact="0.1757"/>
              <dgm:constr type="w" for="ch" forName="Child3" refType="w" fact="0.291"/>
              <dgm:constr type="h" for="ch" forName="Child3" refType="h" fact="0.8243"/>
              <dgm:constr type="l" for="ch" forName="Child2" refType="w" fact="0.3333"/>
              <dgm:constr type="t" for="ch" forName="Child2" refType="h" fact="0.1757"/>
              <dgm:constr type="w" for="ch" forName="Child2" refType="w" fact="0.291"/>
              <dgm:constr type="h" for="ch" forName="Child2" refType="h" fact="0.7655"/>
              <dgm:constr type="l" for="ch" forName="Child1" refType="w" fact="0.6667"/>
              <dgm:constr type="t" for="ch" forName="Child1" refType="h" fact="0.1757"/>
              <dgm:constr type="w" for="ch" forName="Child1" refType="w" fact="0.291"/>
              <dgm:constr type="h" for="ch" forName="Child1" refType="h" fact="0.7066"/>
              <dgm:constr type="l" for="ch" forName="ChildAccent1" refType="w" fact="0.6667"/>
              <dgm:constr type="t" for="ch" forName="ChildAccent1" refType="h" fact="0.1757"/>
              <dgm:constr type="w" for="ch" forName="ChildAccent1" refType="w" fact="0.3333"/>
              <dgm:constr type="h" for="ch" forName="ChildAccent1" refType="h" fact="0.7066"/>
              <dgm:constr type="l" for="ch" forName="Parent1" refType="w" fact="0.6667"/>
              <dgm:constr type="t" for="ch" forName="Parent1" refType="h" fact="0.0579"/>
              <dgm:constr type="w" for="ch" forName="Parent1" refType="w" fact="0.3333"/>
              <dgm:constr type="h" for="ch" forName="Parent1" refType="h" fact="0.1178"/>
              <dgm:constr type="l" for="ch" forName="ChildAccent2" refType="w" fact="0.3333"/>
              <dgm:constr type="t" for="ch" forName="ChildAccent2" refType="h" fact="0.1757"/>
              <dgm:constr type="w" for="ch" forName="ChildAccent2" refType="w" fact="0.3333"/>
              <dgm:constr type="h" for="ch" forName="ChildAccent2" refType="h" fact="0.7655"/>
              <dgm:constr type="l" for="ch" forName="Parent2" refType="w" fact="0.3333"/>
              <dgm:constr type="t" for="ch" forName="Parent2" refType="h" fact="0.0285"/>
              <dgm:constr type="w" for="ch" forName="Parent2" refType="w" fact="0.3333"/>
              <dgm:constr type="h" for="ch" forName="Parent2" refType="h" fact="0.1472"/>
              <dgm:constr type="l" for="ch" forName="ChildAccent3" refType="w" fact="0"/>
              <dgm:constr type="t" for="ch" forName="ChildAccent3" refType="h" fact="0.1757"/>
              <dgm:constr type="w" for="ch" forName="ChildAccent3" refType="w" fact="0.3333"/>
              <dgm:constr type="h" for="ch" forName="ChildAccent3" refType="h" fact="0.8243"/>
              <dgm:constr type="l" for="ch" forName="Parent3" refType="w" fact="0"/>
              <dgm:constr type="t" for="ch" forName="Parent3" refType="h" fact="0"/>
              <dgm:constr type="w" for="ch" forName="Parent3" refType="w" fact="0.3333"/>
              <dgm:constr type="h" for="ch" forName="Parent3" refType="h" fact="0.176"/>
            </dgm:constrLst>
          </dgm:if>
          <dgm:if name="Name16" axis="ch" ptType="node" func="cnt" op="equ" val="4">
            <dgm:alg type="composite">
              <dgm:param type="ar" val="1.3622"/>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Child4" refType="w" fact="0"/>
              <dgm:constr type="t" for="ch" forName="Child4" refType="h" fact="0.1892"/>
              <dgm:constr type="w" for="ch" forName="Child4" refType="w" fact="0.2183"/>
              <dgm:constr type="h" for="ch" forName="Child4" refType="h" fact="0.8108"/>
              <dgm:constr type="l" for="ch" forName="Child3" refType="w" fact="0.25"/>
              <dgm:constr type="t" for="ch" forName="Child3" refType="h" fact="0.1892"/>
              <dgm:constr type="w" for="ch" forName="Child3" refType="w" fact="0.2183"/>
              <dgm:constr type="h" for="ch" forName="Child3" refType="h" fact="0.7568"/>
              <dgm:constr type="l" for="ch" forName="Child2" refType="w" fact="0.5"/>
              <dgm:constr type="t" for="ch" forName="Child2" refType="h" fact="0.1892"/>
              <dgm:constr type="w" for="ch" forName="Child2" refType="w" fact="0.2183"/>
              <dgm:constr type="h" for="ch" forName="Child2" refType="h" fact="0.7027"/>
              <dgm:constr type="l" for="ch" forName="Child1" refType="w" fact="0.75"/>
              <dgm:constr type="t" for="ch" forName="Child1" refType="h" fact="0.1892"/>
              <dgm:constr type="w" for="ch" forName="Child1" refType="w" fact="0.2183"/>
              <dgm:constr type="h" for="ch" forName="Child1" refType="h" fact="0.6486"/>
              <dgm:constr type="l" for="ch" forName="ChildAccent1" refType="w" fact="0.75"/>
              <dgm:constr type="t" for="ch" forName="ChildAccent1" refType="h" fact="0.1892"/>
              <dgm:constr type="w" for="ch" forName="ChildAccent1" refType="w" fact="0.25"/>
              <dgm:constr type="h" for="ch" forName="ChildAccent1" refType="h" fact="0.6486"/>
              <dgm:constr type="l" for="ch" forName="Parent1" refType="w" fact="0.75"/>
              <dgm:constr type="t" for="ch" forName="Parent1" refType="h" fact="0.0811"/>
              <dgm:constr type="w" for="ch" forName="Parent1" refType="w" fact="0.25"/>
              <dgm:constr type="h" for="ch" forName="Parent1" refType="h" fact="0.1081"/>
              <dgm:constr type="l" for="ch" forName="ChildAccent2" refType="w" fact="0.5"/>
              <dgm:constr type="t" for="ch" forName="ChildAccent2" refType="h" fact="0.1892"/>
              <dgm:constr type="w" for="ch" forName="ChildAccent2" refType="w" fact="0.25"/>
              <dgm:constr type="h" for="ch" forName="ChildAccent2" refType="h" fact="0.7027"/>
              <dgm:constr type="l" for="ch" forName="Parent2" refType="w" fact="0.5"/>
              <dgm:constr type="t" for="ch" forName="Parent2" refType="h" fact="0.0541"/>
              <dgm:constr type="w" for="ch" forName="Parent2" refType="w" fact="0.25"/>
              <dgm:constr type="h" for="ch" forName="Parent2" refType="h" fact="0.1351"/>
              <dgm:constr type="l" for="ch" forName="ChildAccent3" refType="w" fact="0.25"/>
              <dgm:constr type="t" for="ch" forName="ChildAccent3" refType="h" fact="0.1892"/>
              <dgm:constr type="w" for="ch" forName="ChildAccent3" refType="w" fact="0.25"/>
              <dgm:constr type="h" for="ch" forName="ChildAccent3" refType="h" fact="0.7568"/>
              <dgm:constr type="l" for="ch" forName="Parent3" refType="w" fact="0.25"/>
              <dgm:constr type="t" for="ch" forName="Parent3" refType="h" fact="0.0279"/>
              <dgm:constr type="w" for="ch" forName="Parent3" refType="w" fact="0.25"/>
              <dgm:constr type="h" for="ch" forName="Parent3" refType="h" fact="0.161"/>
              <dgm:constr type="l" for="ch" forName="ChildAccent4" refType="w" fact="0"/>
              <dgm:constr type="t" for="ch" forName="ChildAccent4" refType="h" fact="0.1892"/>
              <dgm:constr type="w" for="ch" forName="ChildAccent4" refType="w" fact="0.25"/>
              <dgm:constr type="h" for="ch" forName="ChildAccent4" refType="h" fact="0.8108"/>
              <dgm:constr type="l" for="ch" forName="Parent4" refType="w" fact="0"/>
              <dgm:constr type="t" for="ch" forName="Parent4" refType="h" fact="0"/>
              <dgm:constr type="w" for="ch" forName="Parent4" refType="w" fact="0.25"/>
              <dgm:constr type="h" for="ch" forName="Parent4" refType="h" fact="0.1892"/>
            </dgm:constrLst>
          </dgm:if>
          <dgm:if name="Name17" axis="ch" ptType="node" func="cnt" op="equ" val="5">
            <dgm:alg type="composite">
              <dgm:param type="ar" val="1.5742"/>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Child5" refType="w" fact="0"/>
              <dgm:constr type="t" for="ch" forName="Child5" refType="h" fact="0.2"/>
              <dgm:constr type="w" for="ch" forName="Child5" refType="w" fact="0.1747"/>
              <dgm:constr type="h" for="ch" forName="Child5" refType="h" fact="0.8"/>
              <dgm:constr type="l" for="ch" forName="Child4" refType="w" fact="0.2001"/>
              <dgm:constr type="t" for="ch" forName="Child4" refType="h" fact="0.2"/>
              <dgm:constr type="w" for="ch" forName="Child4" refType="w" fact="0.1747"/>
              <dgm:constr type="h" for="ch" forName="Child4" refType="h" fact="0.75"/>
              <dgm:constr type="l" for="ch" forName="Child3" refType="w" fact="0.4002"/>
              <dgm:constr type="t" for="ch" forName="Child3" refType="h" fact="0.2"/>
              <dgm:constr type="w" for="ch" forName="Child3" refType="w" fact="0.1747"/>
              <dgm:constr type="h" for="ch" forName="Child3" refType="h" fact="0.7"/>
              <dgm:constr type="l" for="ch" forName="Child2" refType="w" fact="0.6003"/>
              <dgm:constr type="t" for="ch" forName="Child2" refType="h" fact="0.2"/>
              <dgm:constr type="w" for="ch" forName="Child2" refType="w" fact="0.1747"/>
              <dgm:constr type="h" for="ch" forName="Child2" refType="h" fact="0.65"/>
              <dgm:constr type="l" for="ch" forName="Child1" refType="w" fact="0.7999"/>
              <dgm:constr type="t" for="ch" forName="Child1" refType="h" fact="0.2"/>
              <dgm:constr type="w" for="ch" forName="Child1" refType="w" fact="0.1747"/>
              <dgm:constr type="h" for="ch" forName="Child1" refType="h" fact="0.6"/>
              <dgm:constr type="l" for="ch" forName="ChildAccent1" refType="w" fact="0.7999"/>
              <dgm:constr type="t" for="ch" forName="ChildAccent1" refType="h" fact="0.2"/>
              <dgm:constr type="w" for="ch" forName="ChildAccent1" refType="w" fact="0.2001"/>
              <dgm:constr type="h" for="ch" forName="ChildAccent1" refType="h" fact="0.6"/>
              <dgm:constr type="l" for="ch" forName="Parent1" refType="w" fact="0.7999"/>
              <dgm:constr type="t" for="ch" forName="Parent1" refType="h" fact="0.1"/>
              <dgm:constr type="w" for="ch" forName="Parent1" refType="w" fact="0.2001"/>
              <dgm:constr type="h" for="ch" forName="Parent1" refType="h" fact="0.1"/>
              <dgm:constr type="l" for="ch" forName="ChildAccent2" refType="w" fact="0.6003"/>
              <dgm:constr type="t" for="ch" forName="ChildAccent2" refType="h" fact="0.2"/>
              <dgm:constr type="w" for="ch" forName="ChildAccent2" refType="w" fact="0.2001"/>
              <dgm:constr type="h" for="ch" forName="ChildAccent2" refType="h" fact="0.65"/>
              <dgm:constr type="l" for="ch" forName="Parent2" refType="w" fact="0.6003"/>
              <dgm:constr type="t" for="ch" forName="Parent2" refType="h" fact="0.075"/>
              <dgm:constr type="w" for="ch" forName="Parent2" refType="w" fact="0.2001"/>
              <dgm:constr type="h" for="ch" forName="Parent2" refType="h" fact="0.125"/>
              <dgm:constr type="l" for="ch" forName="ChildAccent3" refType="w" fact="0.4002"/>
              <dgm:constr type="t" for="ch" forName="ChildAccent3" refType="h" fact="0.2"/>
              <dgm:constr type="w" for="ch" forName="ChildAccent3" refType="w" fact="0.2001"/>
              <dgm:constr type="h" for="ch" forName="ChildAccent3" refType="h" fact="0.7"/>
              <dgm:constr type="l" for="ch" forName="Parent3" refType="w" fact="0.4002"/>
              <dgm:constr type="t" for="ch" forName="Parent3" refType="h" fact="0.0508"/>
              <dgm:constr type="w" for="ch" forName="Parent3" refType="w" fact="0.2001"/>
              <dgm:constr type="h" for="ch" forName="Parent3" refType="h" fact="0.15"/>
              <dgm:constr type="l" for="ch" forName="ChildAccent4" refType="w" fact="0.2001"/>
              <dgm:constr type="t" for="ch" forName="ChildAccent4" refType="h" fact="0.2"/>
              <dgm:constr type="w" for="ch" forName="ChildAccent4" refType="w" fact="0.2001"/>
              <dgm:constr type="h" for="ch" forName="ChildAccent4" refType="h" fact="0.75"/>
              <dgm:constr type="l" for="ch" forName="Parent4" refType="w" fact="0.2001"/>
              <dgm:constr type="t" for="ch" forName="Parent4" refType="h" fact="0.025"/>
              <dgm:constr type="w" for="ch" forName="Parent4" refType="w" fact="0.2001"/>
              <dgm:constr type="h" for="ch" forName="Parent4" refType="h" fact="0.175"/>
              <dgm:constr type="l" for="ch" forName="ChildAccent5" refType="w" fact="0"/>
              <dgm:constr type="t" for="ch" forName="ChildAccent5" refType="h" fact="0.2"/>
              <dgm:constr type="w" for="ch" forName="ChildAccent5" refType="w" fact="0.2001"/>
              <dgm:constr type="h" for="ch" forName="ChildAccent5" refType="h" fact="0.8"/>
              <dgm:constr type="l" for="ch" forName="Parent5" refType="w" fact="0"/>
              <dgm:constr type="t" for="ch" forName="Parent5" refType="h" fact="0"/>
              <dgm:constr type="w" for="ch" forName="Parent5" refType="w" fact="0.2001"/>
              <dgm:constr type="h" for="ch" forName="Parent5" refType="h" fact="0.2"/>
            </dgm:constrLst>
          </dgm:if>
          <dgm:if name="Name18" axis="ch" ptType="node" func="cnt" op="equ" val="6">
            <dgm:alg type="composite">
              <dgm:param type="ar" val="1.756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Child6" refType="w" fact="0"/>
              <dgm:constr type="t" for="ch" forName="Child6" refType="h" fact="0.2087"/>
              <dgm:constr type="w" for="ch" forName="Child6" refType="w" fact="0.1458"/>
              <dgm:constr type="h" for="ch" forName="Child6" refType="h" fact="0.7913"/>
              <dgm:constr type="l" for="ch" forName="Child5" refType="w" fact="0.167"/>
              <dgm:constr type="t" for="ch" forName="Child5" refType="h" fact="0.2087"/>
              <dgm:constr type="w" for="ch" forName="Child5" refType="w" fact="0.1458"/>
              <dgm:constr type="h" for="ch" forName="Child5" refType="h" fact="0.7448"/>
              <dgm:constr type="l" for="ch" forName="Child4" refType="w" fact="0.3339"/>
              <dgm:constr type="t" for="ch" forName="Child4" refType="h" fact="0.2087"/>
              <dgm:constr type="w" for="ch" forName="Child4" refType="w" fact="0.1458"/>
              <dgm:constr type="h" for="ch" forName="Child4" refType="h" fact="0.6982"/>
              <dgm:constr type="l" for="ch" forName="Child3" refType="w" fact="0.5009"/>
              <dgm:constr type="t" for="ch" forName="Child3" refType="h" fact="0.2087"/>
              <dgm:constr type="w" for="ch" forName="Child3" refType="w" fact="0.1458"/>
              <dgm:constr type="h" for="ch" forName="Child3" refType="h" fact="0.6517"/>
              <dgm:constr type="l" for="ch" forName="Child2" refType="w" fact="0.6674"/>
              <dgm:constr type="t" for="ch" forName="Child2" refType="h" fact="0.2087"/>
              <dgm:constr type="w" for="ch" forName="Child2" refType="w" fact="0.1458"/>
              <dgm:constr type="h" for="ch" forName="Child2" refType="h" fact="0.6051"/>
              <dgm:constr type="l" for="ch" forName="Child1" refType="w" fact="0.833"/>
              <dgm:constr type="t" for="ch" forName="Child1" refType="h" fact="0.2087"/>
              <dgm:constr type="w" for="ch" forName="Child1" refType="w" fact="0.1458"/>
              <dgm:constr type="h" for="ch" forName="Child1" refType="h" fact="0.5586"/>
              <dgm:constr type="l" for="ch" forName="ChildAccent1" refType="w" fact="0.833"/>
              <dgm:constr type="t" for="ch" forName="ChildAccent1" refType="h" fact="0.2087"/>
              <dgm:constr type="w" for="ch" forName="ChildAccent1" refType="w" fact="0.167"/>
              <dgm:constr type="h" for="ch" forName="ChildAccent1" refType="h" fact="0.5586"/>
              <dgm:constr type="l" for="ch" forName="Parent1" refType="w" fact="0.833"/>
              <dgm:constr type="t" for="ch" forName="Parent1" refType="h" fact="0.1156"/>
              <dgm:constr type="w" for="ch" forName="Parent1" refType="w" fact="0.167"/>
              <dgm:constr type="h" for="ch" forName="Parent1" refType="h" fact="0.0931"/>
              <dgm:constr type="l" for="ch" forName="ChildAccent2" refType="w" fact="0.6674"/>
              <dgm:constr type="t" for="ch" forName="ChildAccent2" refType="h" fact="0.2087"/>
              <dgm:constr type="w" for="ch" forName="ChildAccent2" refType="w" fact="0.167"/>
              <dgm:constr type="h" for="ch" forName="ChildAccent2" refType="h" fact="0.6051"/>
              <dgm:constr type="l" for="ch" forName="Parent2" refType="w" fact="0.6674"/>
              <dgm:constr type="t" for="ch" forName="Parent2" refType="h" fact="0.0923"/>
              <dgm:constr type="w" for="ch" forName="Parent2" refType="w" fact="0.165"/>
              <dgm:constr type="h" for="ch" forName="Parent2" refType="h" fact="0.1164"/>
              <dgm:constr type="l" for="ch" forName="ChildAccent3" refType="w" fact="0.5009"/>
              <dgm:constr type="t" for="ch" forName="ChildAccent3" refType="h" fact="0.2087"/>
              <dgm:constr type="w" for="ch" forName="ChildAccent3" refType="w" fact="0.167"/>
              <dgm:constr type="h" for="ch" forName="ChildAccent3" refType="h" fact="0.6517"/>
              <dgm:constr type="l" for="ch" forName="Parent3" refType="w" fact="0.5009"/>
              <dgm:constr type="t" for="ch" forName="Parent3" refType="h" fact="0.0698"/>
              <dgm:constr type="w" for="ch" forName="Parent3" refType="w" fact="0.166"/>
              <dgm:constr type="h" for="ch" forName="Parent3" refType="h" fact="0.1396"/>
              <dgm:constr type="l" for="ch" forName="ChildAccent4" refType="w" fact="0.3339"/>
              <dgm:constr type="t" for="ch" forName="ChildAccent4" refType="h" fact="0.2087"/>
              <dgm:constr type="w" for="ch" forName="ChildAccent4" refType="w" fact="0.167"/>
              <dgm:constr type="h" for="ch" forName="ChildAccent4" refType="h" fact="0.6982"/>
              <dgm:constr type="l" for="ch" forName="Parent4" refType="w" fact="0.3339"/>
              <dgm:constr type="t" for="ch" forName="Parent4" refType="h" fact="0.0458"/>
              <dgm:constr type="w" for="ch" forName="Parent4" refType="w" fact="0.167"/>
              <dgm:constr type="h" for="ch" forName="Parent4" refType="h" fact="0.1629"/>
              <dgm:constr type="l" for="ch" forName="ChildAccent5" refType="w" fact="0.167"/>
              <dgm:constr type="t" for="ch" forName="ChildAccent5" refType="h" fact="0.2087"/>
              <dgm:constr type="w" for="ch" forName="ChildAccent5" refType="w" fact="0.167"/>
              <dgm:constr type="h" for="ch" forName="ChildAccent5" refType="h" fact="0.7448"/>
              <dgm:constr type="l" for="ch" forName="Parent5" refType="w" fact="0.167"/>
              <dgm:constr type="t" for="ch" forName="Parent5" refType="h" fact="0.0225"/>
              <dgm:constr type="w" for="ch" forName="Parent5" refType="w" fact="0.167"/>
              <dgm:constr type="h" for="ch" forName="Parent5" refType="h" fact="0.1862"/>
              <dgm:constr type="l" for="ch" forName="ChildAccent6" refType="w" fact="0"/>
              <dgm:constr type="t" for="ch" forName="ChildAccent6" refType="h" fact="0.2087"/>
              <dgm:constr type="w" for="ch" forName="ChildAccent6" refType="w" fact="0.167"/>
              <dgm:constr type="h" for="ch" forName="ChildAccent6" refType="h" fact="0.7913"/>
              <dgm:constr type="l" for="ch" forName="Parent6" refType="w" fact="0"/>
              <dgm:constr type="t" for="ch" forName="Parent6" refType="h" fact="0"/>
              <dgm:constr type="w" for="ch" forName="Parent6" refType="w" fact="0.167"/>
              <dgm:constr type="h" for="ch" forName="Parent6" refType="h" fact="0.2095"/>
            </dgm:constrLst>
          </dgm:if>
          <dgm:else name="Name19">
            <dgm:alg type="composite">
              <dgm:param type="ar" val="1.91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Child7" refType="w" fact="0"/>
              <dgm:constr type="t" for="ch" forName="Child7" refType="h" fact="0.2168"/>
              <dgm:constr type="w" for="ch" forName="Child7" refType="w" fact="0.125"/>
              <dgm:constr type="h" for="ch" forName="Child7" refType="h" fact="0.7832"/>
              <dgm:constr type="l" for="ch" forName="Child6" refType="w" fact="0.1432"/>
              <dgm:constr type="t" for="ch" forName="Child6" refType="h" fact="0.2168"/>
              <dgm:constr type="w" for="ch" forName="Child6" refType="w" fact="0.125"/>
              <dgm:constr type="h" for="ch" forName="Child6" refType="h" fact="0.7397"/>
              <dgm:constr type="l" for="ch" forName="Child5" refType="w" fact="0.2865"/>
              <dgm:constr type="t" for="ch" forName="Child5" refType="h" fact="0.2168"/>
              <dgm:constr type="w" for="ch" forName="Child5" refType="w" fact="0.125"/>
              <dgm:constr type="h" for="ch" forName="Child5" refType="h" fact="0.6962"/>
              <dgm:constr type="l" for="ch" forName="Child4" refType="w" fact="0.4297"/>
              <dgm:constr type="t" for="ch" forName="Child4" refType="h" fact="0.2168"/>
              <dgm:constr type="w" for="ch" forName="Child4" refType="w" fact="0.125"/>
              <dgm:constr type="h" for="ch" forName="Child4" refType="h" fact="0.6526"/>
              <dgm:constr type="l" for="ch" forName="Child3" refType="w" fact="0.5726"/>
              <dgm:constr type="t" for="ch" forName="Child3" refType="h" fact="0.2168"/>
              <dgm:constr type="w" for="ch" forName="Child3" refType="w" fact="0.125"/>
              <dgm:constr type="h" for="ch" forName="Child3" refType="h" fact="0.6091"/>
              <dgm:constr type="l" for="ch" forName="Child2" refType="w" fact="0.7147"/>
              <dgm:constr type="t" for="ch" forName="Child2" refType="h" fact="0.2168"/>
              <dgm:constr type="w" for="ch" forName="Child2" refType="w" fact="0.125"/>
              <dgm:constr type="h" for="ch" forName="Child2" refType="h" fact="0.5656"/>
              <dgm:constr type="l" for="ch" forName="Child1" refType="w" fact="0.8568"/>
              <dgm:constr type="t" for="ch" forName="Child1" refType="h" fact="0.2168"/>
              <dgm:constr type="w" for="ch" forName="Child1" refType="w" fact="0.125"/>
              <dgm:constr type="h" for="ch" forName="Child1" refType="h" fact="0.5221"/>
              <dgm:constr type="l" for="ch" forName="ChildAccent1" refType="w" fact="0.8568"/>
              <dgm:constr type="t" for="ch" forName="ChildAccent1" refType="h" fact="0.2168"/>
              <dgm:constr type="w" for="ch" forName="ChildAccent1" refType="w" fact="0.1432"/>
              <dgm:constr type="h" for="ch" forName="ChildAccent1" refType="h" fact="0.5221"/>
              <dgm:constr type="l" for="ch" forName="Parent1" refType="w" fact="0.8568"/>
              <dgm:constr type="t" for="ch" forName="Parent1" refType="h" fact="0.1298"/>
              <dgm:constr type="w" for="ch" forName="Parent1" refType="w" fact="0.1432"/>
              <dgm:constr type="h" for="ch" forName="Parent1" refType="h" fact="0.087"/>
              <dgm:constr type="l" for="ch" forName="ChildAccent2" refType="w" fact="0.7147"/>
              <dgm:constr type="t" for="ch" forName="ChildAccent2" refType="h" fact="0.2168"/>
              <dgm:constr type="w" for="ch" forName="ChildAccent2" refType="w" fact="0.1432"/>
              <dgm:constr type="h" for="ch" forName="ChildAccent2" refType="h" fact="0.5656"/>
              <dgm:constr type="l" for="ch" forName="Parent2" refType="w" fact="0.7147"/>
              <dgm:constr type="t" for="ch" forName="Parent2" refType="h" fact="0.108"/>
              <dgm:constr type="w" for="ch" forName="Parent2" refType="w" fact="0.1425"/>
              <dgm:constr type="h" for="ch" forName="Parent2" refType="h" fact="0.1088"/>
              <dgm:constr type="l" for="ch" forName="ChildAccent3" refType="w" fact="0.5726"/>
              <dgm:constr type="t" for="ch" forName="ChildAccent3" refType="h" fact="0.2168"/>
              <dgm:constr type="w" for="ch" forName="ChildAccent3" refType="w" fact="0.1432"/>
              <dgm:constr type="h" for="ch" forName="ChildAccent3" refType="h" fact="0.6091"/>
              <dgm:constr type="l" for="ch" forName="Parent3" refType="w" fact="0.5726"/>
              <dgm:constr type="t" for="ch" forName="Parent3" refType="h" fact="0.087"/>
              <dgm:constr type="w" for="ch" forName="Parent3" refType="w" fact="0.142"/>
              <dgm:constr type="h" for="ch" forName="Parent3" refType="h" fact="0.1305"/>
              <dgm:constr type="l" for="ch" forName="ChildAccent4" refType="w" fact="0.4297"/>
              <dgm:constr type="t" for="ch" forName="ChildAccent4" refType="h" fact="0.2168"/>
              <dgm:constr type="w" for="ch" forName="ChildAccent4" refType="w" fact="0.1432"/>
              <dgm:constr type="h" for="ch" forName="ChildAccent4" refType="h" fact="0.6526"/>
              <dgm:constr type="l" for="ch" forName="Parent4" refType="w" fact="0.4297"/>
              <dgm:constr type="t" for="ch" forName="Parent4" refType="h" fact="0.0645"/>
              <dgm:constr type="w" for="ch" forName="Parent4" refType="w" fact="0.1432"/>
              <dgm:constr type="h" for="ch" forName="Parent4" refType="h" fact="0.1523"/>
              <dgm:constr type="l" for="ch" forName="ChildAccent5" refType="w" fact="0.2865"/>
              <dgm:constr type="t" for="ch" forName="ChildAccent5" refType="h" fact="0.2168"/>
              <dgm:constr type="w" for="ch" forName="ChildAccent5" refType="w" fact="0.1432"/>
              <dgm:constr type="h" for="ch" forName="ChildAccent5" refType="h" fact="0.6962"/>
              <dgm:constr type="l" for="ch" forName="Parent5" refType="w" fact="0.2865"/>
              <dgm:constr type="t" for="ch" forName="Parent5" refType="h" fact="0.0428"/>
              <dgm:constr type="w" for="ch" forName="Parent5" refType="w" fact="0.1432"/>
              <dgm:constr type="h" for="ch" forName="Parent5" refType="h" fact="0.174"/>
              <dgm:constr type="l" for="ch" forName="ChildAccent6" refType="w" fact="0.1432"/>
              <dgm:constr type="t" for="ch" forName="ChildAccent6" refType="h" fact="0.2168"/>
              <dgm:constr type="w" for="ch" forName="ChildAccent6" refType="w" fact="0.1432"/>
              <dgm:constr type="h" for="ch" forName="ChildAccent6" refType="h" fact="0.7397"/>
              <dgm:constr type="l" for="ch" forName="Parent6" refType="w" fact="0.1432"/>
              <dgm:constr type="t" for="ch" forName="Parent6" refType="h" fact="0.0217"/>
              <dgm:constr type="w" for="ch" forName="Parent6" refType="w" fact="0.1432"/>
              <dgm:constr type="h" for="ch" forName="Parent6" refType="h" fact="0.1958"/>
              <dgm:constr type="l" for="ch" forName="ChildAccent7" refType="w" fact="0"/>
              <dgm:constr type="t" for="ch" forName="ChildAccent7" refType="h" fact="0.2168"/>
              <dgm:constr type="w" for="ch" forName="ChildAccent7" refType="w" fact="0.1432"/>
              <dgm:constr type="h" for="ch" forName="ChildAccent7" refType="h" fact="0.7832"/>
              <dgm:constr type="l" for="ch" forName="Parent7" refType="w" fact="0"/>
              <dgm:constr type="t" for="ch" forName="Parent7" refType="h" fact="0"/>
              <dgm:constr type="w" for="ch" forName="Parent7" refType="w" fact="0.1432"/>
              <dgm:constr type="h" for="ch" forName="Parent7" refType="h" fact="0.2175"/>
            </dgm:constrLst>
          </dgm:else>
        </dgm:choose>
      </dgm:else>
    </dgm:choose>
    <dgm:forEach name="wrapper" axis="self" ptType="parTrans">
      <dgm:forEach name="accentRepeat" axis="self">
        <dgm:layoutNode name="ChildAccent" styleLbl="alignImgPlace1">
          <dgm:alg type="sp"/>
          <dgm:choose name="Name20">
            <dgm:if name="Name21" axis="followSib" ptType="node" func="cnt" op="equ" val="0">
              <dgm:shape xmlns:r="http://schemas.openxmlformats.org/officeDocument/2006/relationships" type="wedgeRectCallout" r:blip="">
                <dgm:adjLst>
                  <dgm:adj idx="1" val="0"/>
                  <dgm:adj idx="2" val="0"/>
                </dgm:adjLst>
              </dgm:shape>
            </dgm:if>
            <dgm:else name="Name22">
              <dgm:choose name="Name23">
                <dgm:if name="Name24" axis="precedSib" ptType="node" func="cnt" op="equ" val="6">
                  <dgm:shape xmlns:r="http://schemas.openxmlformats.org/officeDocument/2006/relationships" type="wedgeRectCallout" r:blip="">
                    <dgm:adjLst>
                      <dgm:adj idx="1" val="0"/>
                      <dgm:adj idx="2" val="0"/>
                    </dgm:adjLst>
                  </dgm:shape>
                </dgm:if>
                <dgm:else name="Name25">
                  <dgm:choose name="Name26">
                    <dgm:if name="Name27" func="var" arg="dir" op="equ" val="norm">
                      <dgm:shape xmlns:r="http://schemas.openxmlformats.org/officeDocument/2006/relationships" type="wedgeRectCallout" r:blip="">
                        <dgm:adjLst>
                          <dgm:adj idx="1" val="0.625"/>
                          <dgm:adj idx="2" val="0.2083"/>
                        </dgm:adjLst>
                      </dgm:shape>
                    </dgm:if>
                    <dgm:else name="Name28">
                      <dgm:shape xmlns:r="http://schemas.openxmlformats.org/officeDocument/2006/relationships" type="wedgeRectCallout" r:blip="">
                        <dgm:adjLst>
                          <dgm:adj idx="1" val="-0.625"/>
                          <dgm:adj idx="2" val="0.2083"/>
                        </dgm:adjLst>
                      </dgm:shape>
                    </dgm:else>
                  </dgm:choose>
                </dgm:else>
              </dgm:choose>
            </dgm:else>
          </dgm:choose>
          <dgm:presOf axis="des" ptType="node"/>
        </dgm:layoutNode>
      </dgm:forEach>
    </dgm:forEach>
    <dgm:forEach name="Name29" axis="ch" ptType="node" st="7" cnt="1">
      <dgm:layoutNode name="ChildAccent7">
        <dgm:alg type="sp"/>
        <dgm:shape xmlns:r="http://schemas.openxmlformats.org/officeDocument/2006/relationships" r:blip="">
          <dgm:adjLst/>
        </dgm:shape>
        <dgm:presOf/>
        <dgm:constrLst/>
        <dgm:forEach name="Name30" ref="accentRepeat"/>
      </dgm:layoutNode>
      <dgm:layoutNode name="Child7" styleLbl="revTx">
        <dgm:varLst>
          <dgm:chMax val="0"/>
          <dgm:chPref val="0"/>
          <dgm:bulletEnabled val="1"/>
        </dgm:varLst>
        <dgm:choose name="Name31">
          <dgm:if name="Name32" func="var" arg="dir" op="equ" val="norm">
            <dgm:alg type="tx">
              <dgm:param type="parTxLTRAlign" val="r"/>
              <dgm:param type="shpTxLTRAlignCh" val="r"/>
              <dgm:param type="txAnchorVert" val="t"/>
            </dgm:alg>
          </dgm:if>
          <dgm:else name="Name33">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7"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34" axis="ch" ptType="node" st="6" cnt="1">
      <dgm:layoutNode name="ChildAccent6">
        <dgm:alg type="sp"/>
        <dgm:shape xmlns:r="http://schemas.openxmlformats.org/officeDocument/2006/relationships" r:blip="">
          <dgm:adjLst/>
        </dgm:shape>
        <dgm:presOf/>
        <dgm:constrLst/>
        <dgm:forEach name="Name35" ref="accentRepeat"/>
      </dgm:layoutNode>
      <dgm:layoutNode name="Child6" styleLbl="revTx">
        <dgm:varLst>
          <dgm:chMax val="0"/>
          <dgm:chPref val="0"/>
          <dgm:bulletEnabled val="1"/>
        </dgm:varLst>
        <dgm:choose name="Name36">
          <dgm:if name="Name37" func="var" arg="dir" op="equ" val="norm">
            <dgm:alg type="tx">
              <dgm:param type="parTxLTRAlign" val="r"/>
              <dgm:param type="shpTxLTRAlignCh" val="r"/>
              <dgm:param type="txAnchorVert" val="t"/>
            </dgm:alg>
          </dgm:if>
          <dgm:else name="Name38">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6"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39" axis="ch" ptType="node" st="5" cnt="1">
      <dgm:layoutNode name="ChildAccent5">
        <dgm:alg type="sp"/>
        <dgm:shape xmlns:r="http://schemas.openxmlformats.org/officeDocument/2006/relationships" r:blip="">
          <dgm:adjLst/>
        </dgm:shape>
        <dgm:presOf/>
        <dgm:constrLst/>
        <dgm:forEach name="Name40" ref="accentRepeat"/>
      </dgm:layoutNode>
      <dgm:layoutNode name="Child5" styleLbl="revTx">
        <dgm:varLst>
          <dgm:chMax val="0"/>
          <dgm:chPref val="0"/>
          <dgm:bulletEnabled val="1"/>
        </dgm:varLst>
        <dgm:choose name="Name41">
          <dgm:if name="Name42" func="var" arg="dir" op="equ" val="norm">
            <dgm:alg type="tx">
              <dgm:param type="parTxLTRAlign" val="r"/>
              <dgm:param type="shpTxLTRAlignCh" val="r"/>
              <dgm:param type="txAnchorVert" val="t"/>
            </dgm:alg>
          </dgm:if>
          <dgm:else name="Name43">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5"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44" axis="ch" ptType="node" st="4" cnt="1">
      <dgm:layoutNode name="ChildAccent4">
        <dgm:alg type="sp"/>
        <dgm:shape xmlns:r="http://schemas.openxmlformats.org/officeDocument/2006/relationships" r:blip="">
          <dgm:adjLst/>
        </dgm:shape>
        <dgm:presOf/>
        <dgm:constrLst/>
        <dgm:forEach name="Name45" ref="accentRepeat"/>
      </dgm:layoutNode>
      <dgm:layoutNode name="Child4" styleLbl="revTx">
        <dgm:varLst>
          <dgm:chMax val="0"/>
          <dgm:chPref val="0"/>
          <dgm:bulletEnabled val="1"/>
        </dgm:varLst>
        <dgm:choose name="Name46">
          <dgm:if name="Name47" func="var" arg="dir" op="equ" val="norm">
            <dgm:alg type="tx">
              <dgm:param type="parTxLTRAlign" val="r"/>
              <dgm:param type="shpTxLTRAlignCh" val="r"/>
              <dgm:param type="txAnchorVert" val="t"/>
            </dgm:alg>
          </dgm:if>
          <dgm:else name="Name48">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4"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49" axis="ch" ptType="node" st="3" cnt="1">
      <dgm:layoutNode name="ChildAccent3">
        <dgm:alg type="sp"/>
        <dgm:shape xmlns:r="http://schemas.openxmlformats.org/officeDocument/2006/relationships" r:blip="">
          <dgm:adjLst/>
        </dgm:shape>
        <dgm:presOf/>
        <dgm:constrLst/>
        <dgm:forEach name="Name50" ref="accentRepeat"/>
      </dgm:layoutNode>
      <dgm:layoutNode name="Child3" styleLbl="revTx">
        <dgm:varLst>
          <dgm:chMax val="0"/>
          <dgm:chPref val="0"/>
          <dgm:bulletEnabled val="1"/>
        </dgm:varLst>
        <dgm:choose name="Name51">
          <dgm:if name="Name52" func="var" arg="dir" op="equ" val="norm">
            <dgm:alg type="tx">
              <dgm:param type="parTxLTRAlign" val="r"/>
              <dgm:param type="shpTxLTRAlignCh" val="r"/>
              <dgm:param type="txAnchorVert" val="t"/>
            </dgm:alg>
          </dgm:if>
          <dgm:else name="Name53">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3"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54" axis="ch" ptType="node" st="2" cnt="1">
      <dgm:layoutNode name="ChildAccent2">
        <dgm:alg type="sp"/>
        <dgm:shape xmlns:r="http://schemas.openxmlformats.org/officeDocument/2006/relationships" r:blip="">
          <dgm:adjLst/>
        </dgm:shape>
        <dgm:presOf/>
        <dgm:constrLst/>
        <dgm:forEach name="Name55" ref="accentRepeat"/>
      </dgm:layoutNode>
      <dgm:layoutNode name="Child2" styleLbl="revTx">
        <dgm:varLst>
          <dgm:chMax val="0"/>
          <dgm:chPref val="0"/>
          <dgm:bulletEnabled val="1"/>
        </dgm:varLst>
        <dgm:choose name="Name56">
          <dgm:if name="Name57" func="var" arg="dir" op="equ" val="norm">
            <dgm:alg type="tx">
              <dgm:param type="parTxLTRAlign" val="r"/>
              <dgm:param type="shpTxLTRAlignCh" val="r"/>
              <dgm:param type="txAnchorVert" val="t"/>
            </dgm:alg>
          </dgm:if>
          <dgm:else name="Name58">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2"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forEach name="Name59" axis="ch" ptType="node" cnt="1">
      <dgm:layoutNode name="ChildAccent1">
        <dgm:alg type="sp"/>
        <dgm:shape xmlns:r="http://schemas.openxmlformats.org/officeDocument/2006/relationships" r:blip="">
          <dgm:adjLst/>
        </dgm:shape>
        <dgm:presOf/>
        <dgm:constrLst/>
        <dgm:forEach name="Name60" ref="accentRepeat"/>
      </dgm:layoutNode>
      <dgm:layoutNode name="Child1" styleLbl="revTx">
        <dgm:varLst>
          <dgm:chMax val="0"/>
          <dgm:chPref val="0"/>
          <dgm:bulletEnabled val="1"/>
        </dgm:varLst>
        <dgm:choose name="Name61">
          <dgm:if name="Name62" func="var" arg="dir" op="equ" val="norm">
            <dgm:alg type="tx">
              <dgm:param type="parTxLTRAlign" val="r"/>
              <dgm:param type="shpTxLTRAlignCh" val="r"/>
              <dgm:param type="txAnchorVert" val="t"/>
            </dgm:alg>
          </dgm:if>
          <dgm:else name="Name63">
            <dgm:alg type="tx">
              <dgm:param type="parTxLTRAlign" val="l"/>
              <dgm:param type="shpTxLTRAlignCh" val="l"/>
              <dgm:param type="txAnchorVert" val="t"/>
            </dgm:alg>
          </dgm:else>
        </dgm:choose>
        <dgm:shape xmlns:r="http://schemas.openxmlformats.org/officeDocument/2006/relationships" type="rect" r:blip="" hideGeom="1">
          <dgm:adjLst/>
        </dgm:shape>
        <dgm:presOf axis="des" ptType="node"/>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layoutNode name="Parent1" styleLbl="node1">
        <dgm:varLst>
          <dgm:chMax val="2"/>
          <dgm:chPref val="1"/>
          <dgm:bulletEnabled val="1"/>
        </dgm:varLst>
        <dgm:alg type="tx">
          <dgm:param type="shpTxLTRAlignCh" val="ctr"/>
          <dgm:param type="txAnchorVertCh" val="mid"/>
        </dgm:alg>
        <dgm:shape xmlns:r="http://schemas.openxmlformats.org/officeDocument/2006/relationships" type="rect" r:blip="">
          <dgm:adjLst/>
        </dgm:shape>
        <dgm:presOf axis="self"/>
        <dgm:constrLst>
          <dgm:constr type="lMarg" refType="primFontSz" fact="0.25"/>
          <dgm:constr type="rMarg" refType="primFontSz" fact="0.25"/>
          <dgm:constr type="tMarg" refType="primFontSz" fact="0.25"/>
          <dgm:constr type="bMarg" refType="primFontSz" fact="0.2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123825</xdr:rowOff>
    </xdr:from>
    <xdr:to>
      <xdr:col>0</xdr:col>
      <xdr:colOff>6260474</xdr:colOff>
      <xdr:row>33</xdr:row>
      <xdr:rowOff>84764</xdr:rowOff>
    </xdr:to>
    <xdr:grpSp>
      <xdr:nvGrpSpPr>
        <xdr:cNvPr id="2" name="Group 7">
          <a:extLst>
            <a:ext uri="{FF2B5EF4-FFF2-40B4-BE49-F238E27FC236}">
              <a16:creationId xmlns:a16="http://schemas.microsoft.com/office/drawing/2014/main" id="{A77099E0-490B-49FC-80F0-86297540661D}"/>
            </a:ext>
          </a:extLst>
        </xdr:cNvPr>
        <xdr:cNvGrpSpPr/>
      </xdr:nvGrpSpPr>
      <xdr:grpSpPr>
        <a:xfrm>
          <a:off x="0" y="2600325"/>
          <a:ext cx="6260474" cy="3770939"/>
          <a:chOff x="0" y="571500"/>
          <a:chExt cx="6260474" cy="3770939"/>
        </a:xfrm>
      </xdr:grpSpPr>
      <xdr:sp macro="" textlink="">
        <xdr:nvSpPr>
          <xdr:cNvPr id="3" name="TextBox 5">
            <a:extLst>
              <a:ext uri="{FF2B5EF4-FFF2-40B4-BE49-F238E27FC236}">
                <a16:creationId xmlns:a16="http://schemas.microsoft.com/office/drawing/2014/main" id="{4F38FA6B-5C94-4470-8B3E-C9B86ECA7E8C}"/>
              </a:ext>
            </a:extLst>
          </xdr:cNvPr>
          <xdr:cNvSpPr txBox="1"/>
        </xdr:nvSpPr>
        <xdr:spPr>
          <a:xfrm>
            <a:off x="14466" y="571500"/>
            <a:ext cx="6233934" cy="307777"/>
          </a:xfrm>
          <a:prstGeom prst="rect">
            <a:avLst/>
          </a:prstGeom>
          <a:solidFill>
            <a:srgbClr val="92D050"/>
          </a:solidFill>
        </xdr:spPr>
        <xdr:txBody>
          <a:bodyPr wrap="square" rtlCol="0">
            <a:spAutoFit/>
          </a:bodyPr>
          <a:lstStyle>
            <a:defPPr>
              <a:defRPr lang="en-US"/>
            </a:defPPr>
            <a:lvl1pPr marL="0" algn="l" defTabSz="914400" rtl="0" eaLnBrk="1" latinLnBrk="0" hangingPunct="1">
              <a:defRPr sz="1800" kern="1200">
                <a:solidFill>
                  <a:sysClr val="window" lastClr="FFFFFF"/>
                </a:solidFill>
                <a:latin typeface="Arial"/>
              </a:defRPr>
            </a:lvl1pPr>
            <a:lvl2pPr marL="457200" algn="l" defTabSz="914400" rtl="0" eaLnBrk="1" latinLnBrk="0" hangingPunct="1">
              <a:defRPr sz="1800" kern="1200">
                <a:solidFill>
                  <a:sysClr val="window" lastClr="FFFFFF"/>
                </a:solidFill>
                <a:latin typeface="Arial"/>
              </a:defRPr>
            </a:lvl2pPr>
            <a:lvl3pPr marL="914400" algn="l" defTabSz="914400" rtl="0" eaLnBrk="1" latinLnBrk="0" hangingPunct="1">
              <a:defRPr sz="1800" kern="1200">
                <a:solidFill>
                  <a:sysClr val="window" lastClr="FFFFFF"/>
                </a:solidFill>
                <a:latin typeface="Arial"/>
              </a:defRPr>
            </a:lvl3pPr>
            <a:lvl4pPr marL="1371600" algn="l" defTabSz="914400" rtl="0" eaLnBrk="1" latinLnBrk="0" hangingPunct="1">
              <a:defRPr sz="1800" kern="1200">
                <a:solidFill>
                  <a:sysClr val="window" lastClr="FFFFFF"/>
                </a:solidFill>
                <a:latin typeface="Arial"/>
              </a:defRPr>
            </a:lvl4pPr>
            <a:lvl5pPr marL="1828800" algn="l" defTabSz="914400" rtl="0" eaLnBrk="1" latinLnBrk="0" hangingPunct="1">
              <a:defRPr sz="1800" kern="1200">
                <a:solidFill>
                  <a:sysClr val="window" lastClr="FFFFFF"/>
                </a:solidFill>
                <a:latin typeface="Arial"/>
              </a:defRPr>
            </a:lvl5pPr>
            <a:lvl6pPr marL="2286000" algn="l" defTabSz="914400" rtl="0" eaLnBrk="1" latinLnBrk="0" hangingPunct="1">
              <a:defRPr sz="1800" kern="1200">
                <a:solidFill>
                  <a:sysClr val="window" lastClr="FFFFFF"/>
                </a:solidFill>
                <a:latin typeface="Arial"/>
              </a:defRPr>
            </a:lvl6pPr>
            <a:lvl7pPr marL="2743200" algn="l" defTabSz="914400" rtl="0" eaLnBrk="1" latinLnBrk="0" hangingPunct="1">
              <a:defRPr sz="1800" kern="1200">
                <a:solidFill>
                  <a:sysClr val="window" lastClr="FFFFFF"/>
                </a:solidFill>
                <a:latin typeface="Arial"/>
              </a:defRPr>
            </a:lvl7pPr>
            <a:lvl8pPr marL="3200400" algn="l" defTabSz="914400" rtl="0" eaLnBrk="1" latinLnBrk="0" hangingPunct="1">
              <a:defRPr sz="1800" kern="1200">
                <a:solidFill>
                  <a:sysClr val="window" lastClr="FFFFFF"/>
                </a:solidFill>
                <a:latin typeface="Arial"/>
              </a:defRPr>
            </a:lvl8pPr>
            <a:lvl9pPr marL="3657600" algn="l" defTabSz="914400" rtl="0" eaLnBrk="1" latinLnBrk="0" hangingPunct="1">
              <a:defRPr sz="1800" kern="1200">
                <a:solidFill>
                  <a:sysClr val="window" lastClr="FFFFFF"/>
                </a:solidFill>
                <a:latin typeface="Arial"/>
              </a:defRPr>
            </a:lvl9pPr>
          </a:lstStyle>
          <a:p>
            <a:r>
              <a:rPr lang="en-NZ" sz="1400" b="1">
                <a:solidFill>
                  <a:srgbClr val="008B97"/>
                </a:solidFill>
              </a:rPr>
              <a:t>    Lever    </a:t>
            </a:r>
            <a:r>
              <a:rPr lang="en-NZ" sz="1400" b="1">
                <a:solidFill>
                  <a:srgbClr val="E87722"/>
                </a:solidFill>
              </a:rPr>
              <a:t>Intervention Grouping</a:t>
            </a:r>
            <a:r>
              <a:rPr lang="en-NZ" sz="1400" b="1">
                <a:solidFill>
                  <a:sysClr val="windowText" lastClr="000000"/>
                </a:solidFill>
              </a:rPr>
              <a:t>		</a:t>
            </a:r>
            <a:r>
              <a:rPr lang="en-NZ" sz="1400" b="1">
                <a:solidFill>
                  <a:srgbClr val="CA4142"/>
                </a:solidFill>
              </a:rPr>
              <a:t>Intervention</a:t>
            </a:r>
          </a:p>
        </xdr:txBody>
      </xdr:sp>
      <xdr:graphicFrame macro="">
        <xdr:nvGraphicFramePr>
          <xdr:cNvPr id="4" name="Diagram 4">
            <a:extLst>
              <a:ext uri="{FF2B5EF4-FFF2-40B4-BE49-F238E27FC236}">
                <a16:creationId xmlns:a16="http://schemas.microsoft.com/office/drawing/2014/main" id="{E65EC2F1-6C21-42B3-B9DB-08D045486C2D}"/>
              </a:ext>
            </a:extLst>
          </xdr:cNvPr>
          <xdr:cNvGraphicFramePr/>
        </xdr:nvGraphicFramePr>
        <xdr:xfrm>
          <a:off x="0" y="840202"/>
          <a:ext cx="6260474" cy="3502237"/>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0</xdr:row>
      <xdr:rowOff>47625</xdr:rowOff>
    </xdr:from>
    <xdr:to>
      <xdr:col>0</xdr:col>
      <xdr:colOff>2133600</xdr:colOff>
      <xdr:row>1</xdr:row>
      <xdr:rowOff>104775</xdr:rowOff>
    </xdr:to>
    <xdr:sp macro="[0]!RectangleRoundedCorners1_Click" textlink="">
      <xdr:nvSpPr>
        <xdr:cNvPr id="2" name="Rectangle: Rounded Corners 1">
          <a:hlinkClick xmlns:r="http://schemas.openxmlformats.org/officeDocument/2006/relationships" r:id="rId1"/>
          <a:extLst>
            <a:ext uri="{FF2B5EF4-FFF2-40B4-BE49-F238E27FC236}">
              <a16:creationId xmlns:a16="http://schemas.microsoft.com/office/drawing/2014/main" id="{34C7C9FE-3EC6-4E96-9630-EDE770270A64}"/>
            </a:ext>
          </a:extLst>
        </xdr:cNvPr>
        <xdr:cNvSpPr/>
      </xdr:nvSpPr>
      <xdr:spPr>
        <a:xfrm>
          <a:off x="742950" y="47625"/>
          <a:ext cx="1390650" cy="24765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NZ" sz="1100"/>
            <a:t>Back to</a:t>
          </a:r>
          <a:r>
            <a:rPr lang="en-NZ" sz="1100" baseline="0"/>
            <a:t> instructions</a:t>
          </a:r>
          <a:endParaRPr lang="en-NZ"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170499</xdr:colOff>
      <xdr:row>0</xdr:row>
      <xdr:rowOff>66676</xdr:rowOff>
    </xdr:from>
    <xdr:to>
      <xdr:col>9</xdr:col>
      <xdr:colOff>112395</xdr:colOff>
      <xdr:row>17</xdr:row>
      <xdr:rowOff>173356</xdr:rowOff>
    </xdr:to>
    <xdr:graphicFrame macro="">
      <xdr:nvGraphicFramePr>
        <xdr:cNvPr id="2" name="Diagram 1">
          <a:extLst>
            <a:ext uri="{FF2B5EF4-FFF2-40B4-BE49-F238E27FC236}">
              <a16:creationId xmlns:a16="http://schemas.microsoft.com/office/drawing/2014/main" id="{CFC09F44-6944-4F1E-A869-3F0D512015F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163830</xdr:colOff>
      <xdr:row>0</xdr:row>
      <xdr:rowOff>125730</xdr:rowOff>
    </xdr:from>
    <xdr:to>
      <xdr:col>4</xdr:col>
      <xdr:colOff>455295</xdr:colOff>
      <xdr:row>16</xdr:row>
      <xdr:rowOff>66675</xdr:rowOff>
    </xdr:to>
    <xdr:sp macro="" textlink="">
      <xdr:nvSpPr>
        <xdr:cNvPr id="3" name="Rectangle 2">
          <a:extLst>
            <a:ext uri="{FF2B5EF4-FFF2-40B4-BE49-F238E27FC236}">
              <a16:creationId xmlns:a16="http://schemas.microsoft.com/office/drawing/2014/main" id="{09027550-3A60-4A58-B0F1-6668DF93881E}"/>
            </a:ext>
          </a:extLst>
        </xdr:cNvPr>
        <xdr:cNvSpPr/>
      </xdr:nvSpPr>
      <xdr:spPr>
        <a:xfrm>
          <a:off x="163830" y="125730"/>
          <a:ext cx="2729865" cy="2836545"/>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NZ" sz="1100">
              <a:solidFill>
                <a:srgbClr val="FF0000"/>
              </a:solidFill>
            </a:rPr>
            <a:t>30YP Typology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466724</xdr:colOff>
      <xdr:row>5</xdr:row>
      <xdr:rowOff>3174</xdr:rowOff>
    </xdr:from>
    <xdr:to>
      <xdr:col>44</xdr:col>
      <xdr:colOff>590550</xdr:colOff>
      <xdr:row>17</xdr:row>
      <xdr:rowOff>111125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9DCD6CFD-F6F6-44DB-B43D-BF1F2A86B14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83139</xdr:colOff>
      <xdr:row>39</xdr:row>
      <xdr:rowOff>161925</xdr:rowOff>
    </xdr:to>
    <xdr:pic>
      <xdr:nvPicPr>
        <xdr:cNvPr id="3" name="Picture 2">
          <a:extLst>
            <a:ext uri="{FF2B5EF4-FFF2-40B4-BE49-F238E27FC236}">
              <a16:creationId xmlns:a16="http://schemas.microsoft.com/office/drawing/2014/main" id="{3A4DAFFE-3B05-3091-41A6-B77B3A69B108}"/>
            </a:ext>
          </a:extLst>
        </xdr:cNvPr>
        <xdr:cNvPicPr>
          <a:picLocks noChangeAspect="1"/>
        </xdr:cNvPicPr>
      </xdr:nvPicPr>
      <xdr:blipFill>
        <a:blip xmlns:r="http://schemas.openxmlformats.org/officeDocument/2006/relationships" r:embed="rId1"/>
        <a:stretch>
          <a:fillRect/>
        </a:stretch>
      </xdr:blipFill>
      <xdr:spPr>
        <a:xfrm>
          <a:off x="0" y="0"/>
          <a:ext cx="14713539" cy="7591425"/>
        </a:xfrm>
        <a:prstGeom prst="rect">
          <a:avLst/>
        </a:prstGeom>
      </xdr:spPr>
    </xdr:pic>
    <xdr:clientData/>
  </xdr:twoCellAnchor>
  <xdr:twoCellAnchor editAs="oneCell">
    <xdr:from>
      <xdr:col>24</xdr:col>
      <xdr:colOff>180975</xdr:colOff>
      <xdr:row>0</xdr:row>
      <xdr:rowOff>57150</xdr:rowOff>
    </xdr:from>
    <xdr:to>
      <xdr:col>38</xdr:col>
      <xdr:colOff>133350</xdr:colOff>
      <xdr:row>40</xdr:row>
      <xdr:rowOff>35932</xdr:rowOff>
    </xdr:to>
    <xdr:pic>
      <xdr:nvPicPr>
        <xdr:cNvPr id="4" name="Picture 3">
          <a:extLst>
            <a:ext uri="{FF2B5EF4-FFF2-40B4-BE49-F238E27FC236}">
              <a16:creationId xmlns:a16="http://schemas.microsoft.com/office/drawing/2014/main" id="{665B9D29-04A0-8E8E-2938-085DE5FB22DD}"/>
            </a:ext>
          </a:extLst>
        </xdr:cNvPr>
        <xdr:cNvPicPr>
          <a:picLocks noChangeAspect="1"/>
        </xdr:cNvPicPr>
      </xdr:nvPicPr>
      <xdr:blipFill>
        <a:blip xmlns:r="http://schemas.openxmlformats.org/officeDocument/2006/relationships" r:embed="rId2"/>
        <a:stretch>
          <a:fillRect/>
        </a:stretch>
      </xdr:blipFill>
      <xdr:spPr>
        <a:xfrm>
          <a:off x="14811375" y="57150"/>
          <a:ext cx="8486775" cy="7598782"/>
        </a:xfrm>
        <a:prstGeom prst="rect">
          <a:avLst/>
        </a:prstGeom>
      </xdr:spPr>
    </xdr:pic>
    <xdr:clientData/>
  </xdr:twoCellAnchor>
  <xdr:twoCellAnchor editAs="oneCell">
    <xdr:from>
      <xdr:col>11</xdr:col>
      <xdr:colOff>0</xdr:colOff>
      <xdr:row>42</xdr:row>
      <xdr:rowOff>0</xdr:rowOff>
    </xdr:from>
    <xdr:to>
      <xdr:col>21</xdr:col>
      <xdr:colOff>200375</xdr:colOff>
      <xdr:row>52</xdr:row>
      <xdr:rowOff>28575</xdr:rowOff>
    </xdr:to>
    <xdr:pic>
      <xdr:nvPicPr>
        <xdr:cNvPr id="5" name="Picture 4">
          <a:extLst>
            <a:ext uri="{FF2B5EF4-FFF2-40B4-BE49-F238E27FC236}">
              <a16:creationId xmlns:a16="http://schemas.microsoft.com/office/drawing/2014/main" id="{F4C979D8-4507-4101-D77D-B176F03BD403}"/>
            </a:ext>
          </a:extLst>
        </xdr:cNvPr>
        <xdr:cNvPicPr>
          <a:picLocks noChangeAspect="1"/>
        </xdr:cNvPicPr>
      </xdr:nvPicPr>
      <xdr:blipFill>
        <a:blip xmlns:r="http://schemas.openxmlformats.org/officeDocument/2006/relationships" r:embed="rId3"/>
        <a:stretch>
          <a:fillRect/>
        </a:stretch>
      </xdr:blipFill>
      <xdr:spPr>
        <a:xfrm>
          <a:off x="6705600" y="8001000"/>
          <a:ext cx="6296375" cy="1933575"/>
        </a:xfrm>
        <a:prstGeom prst="rect">
          <a:avLst/>
        </a:prstGeom>
      </xdr:spPr>
    </xdr:pic>
    <xdr:clientData/>
  </xdr:twoCellAnchor>
  <xdr:twoCellAnchor editAs="oneCell">
    <xdr:from>
      <xdr:col>23</xdr:col>
      <xdr:colOff>0</xdr:colOff>
      <xdr:row>43</xdr:row>
      <xdr:rowOff>0</xdr:rowOff>
    </xdr:from>
    <xdr:to>
      <xdr:col>38</xdr:col>
      <xdr:colOff>75048</xdr:colOff>
      <xdr:row>74</xdr:row>
      <xdr:rowOff>142119</xdr:rowOff>
    </xdr:to>
    <xdr:pic>
      <xdr:nvPicPr>
        <xdr:cNvPr id="6" name="Picture 5">
          <a:extLst>
            <a:ext uri="{FF2B5EF4-FFF2-40B4-BE49-F238E27FC236}">
              <a16:creationId xmlns:a16="http://schemas.microsoft.com/office/drawing/2014/main" id="{7E48D72A-F5D5-8556-FE51-A63D7C2CA87B}"/>
            </a:ext>
          </a:extLst>
        </xdr:cNvPr>
        <xdr:cNvPicPr>
          <a:picLocks noChangeAspect="1"/>
        </xdr:cNvPicPr>
      </xdr:nvPicPr>
      <xdr:blipFill>
        <a:blip xmlns:r="http://schemas.openxmlformats.org/officeDocument/2006/relationships" r:embed="rId4"/>
        <a:stretch>
          <a:fillRect/>
        </a:stretch>
      </xdr:blipFill>
      <xdr:spPr>
        <a:xfrm>
          <a:off x="14020800" y="8191500"/>
          <a:ext cx="9219048" cy="60476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vid Darwin" id="{DDE3BBD7-53E2-4CEE-B0AF-53F9B6CECD12}" userId="S::David.Darwin@nzta.govt.nz::0bc88933-640a-4036-a724-330c33d3a72d" providerId="AD"/>
  <person displayName="Jeremy Blake" id="{8EAE40CA-D192-4B8F-BBA0-EB6190FFE925}" userId="S::Jeremy.Blake@nzta.govt.nz::e689fcab-2b5b-43b4-8f14-7ad42b9d5f6a" providerId="AD"/>
  <person displayName="Erik Teekman" id="{AC83BFAC-C6CF-4C0F-BB43-9989CCC3B891}" userId="S::erik.teekman@nzta.govt.nz::f13201cc-7316-486d-873f-59d7870f14f7" providerId="AD"/>
  <person displayName="Edward Wright" id="{D268E4CC-8B2F-4D2D-82FD-E03946877E0B}" userId="S::Edward.Wright@nzta.govt.nz::67520696-030b-4b35-8b23-e002d840dcda" providerId="AD"/>
  <person displayName="Jannette Farley" id="{746BF79A-D426-1E4A-B02D-3531BE8B0585}" userId="S::jannette.farley@nzta.govt.nz::bf3b3af3-ec5c-4cf8-b309-62fdcf1ceaf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y Fong" refreshedDate="44774.507963310185" createdVersion="7" refreshedVersion="7" minRefreshableVersion="3" recordCount="132" xr:uid="{05B41F8B-24EB-44D9-AB92-EB5E3E5484DC}">
  <cacheSource type="worksheet">
    <worksheetSource ref="A2:M162" sheet="Template"/>
  </cacheSource>
  <cacheFields count="13">
    <cacheField name="Lever" numFmtId="0">
      <sharedItems containsBlank="1" count="10">
        <s v="Spatial and place-based planning "/>
        <s v="Policy and Regulatory Settings "/>
        <s v="Economic tools (pricing and incentives)"/>
        <s v="Education, engagement and awareness "/>
        <s v="Network design, management, and optimisation"/>
        <s v="Additional system maintenance and operations"/>
        <s v="Investment in new infrastructure, platforms and services "/>
        <m/>
        <s v="Improve the electric bike fleet" u="1"/>
        <s v="Improve the vehicle fleet" u="1"/>
      </sharedItems>
    </cacheField>
    <cacheField name="Intervention Grouping" numFmtId="0">
      <sharedItems containsBlank="1" count="22">
        <s v="Multi modal planning"/>
        <s v="Public Transport"/>
        <s v="Freight"/>
        <s v="Vehicles"/>
        <s v="Vehicle access and use"/>
        <s v="Accessibility"/>
        <s v="Parking"/>
        <s v="Information provision"/>
        <s v="Capability"/>
        <s v="Travel reduction"/>
        <s v="Walking"/>
        <s v="Cycling"/>
        <s v="Micromobility"/>
        <s v="Infrastructure"/>
        <m/>
        <s v="Planning"/>
        <s v="Policy and Regulatory"/>
        <s v="Economic Tools"/>
        <s v="Licensing"/>
        <s v="Management"/>
        <s v="Multi-modal planning"/>
        <s v="PT" u="1"/>
      </sharedItems>
    </cacheField>
    <cacheField name="Intervention" numFmtId="0">
      <sharedItems containsBlank="1" count="144" longText="1">
        <s v="National Urban VKT reduction plan"/>
        <s v="Rural VKT reduction plan"/>
        <s v="Provincial VKT reduction plan"/>
        <s v="Urban VKT reduction plan"/>
        <s v="Nationwide freight mode shift plan"/>
        <s v="network operating framework"/>
        <s v="accessibility tools  "/>
        <s v="equity analysis"/>
        <s v="tactical urbanism"/>
        <s v="Develop W&amp;C micro mobility network programme proposals"/>
        <s v="Develop PT service and infrastucture programme  proposals for new &quot;competitive&quot; routes"/>
        <s v="Develop proposals to enhance existing competitive PT services and infrastructure"/>
        <s v="Develop proposals for &quot;access&quot; PT services"/>
        <s v="Develop freight connection/hub proposals"/>
        <s v="Monitor mode shift achievement against expectation"/>
        <s v="Develop integrated land-use plans, growth strategies and spatial plans"/>
        <s v="Support planning of compact, slow speed, walkable neighbourhoods."/>
        <s v="Low emissions urban freight zones"/>
        <s v="Develop regulatory framework to manage use of roads and roadsides?"/>
        <s v="Changes to refuse collection"/>
        <s v="Review New Zealand's vehicle classification and standards system."/>
        <s v="Enable trialling of innovative traffic control measures"/>
        <s v="Deliver regulatory framework to deliver low traffic interventions at scale"/>
        <s v="Implement regulatory framework to deliver low traffic interventions at scale"/>
        <s v="Develop regulatory framework to manage vehicle access "/>
        <s v="Apply regulatory framework to manage vehicle access "/>
        <s v="Develop regulatory framework to Tackle Unsafe Speeds package for schools"/>
        <s v="Apply regulatory framework to Tackle Unsafe Speeds package for schools"/>
        <s v="Develop policy and regulation to tackle equity and similar place based issues"/>
        <s v="Develop approach to improve accessiblity for rural areas/communities"/>
        <s v="Develop inter-regional PT approach"/>
        <s v="Develop regulatory framework to restrict vehicle access"/>
        <s v="Develop PT workforce policies"/>
        <s v="Develop and implement PT fare policy"/>
        <s v="Develop proposals and invest in demand management activities"/>
        <s v="Develop and implement equity programme for transport disadvantaged"/>
        <s v="Develop and implement parking management policies and plans "/>
        <s v="Develop and implement place based access charging"/>
        <s v="Develop and implement nationwide road pricing"/>
        <s v="social license"/>
        <s v="Initiatives to support VKT implementation activities"/>
        <s v="Initiatives to improve sector capability"/>
        <s v="Support road space reallocation awareness and engagement "/>
        <s v="Internal change management"/>
        <s v="Skills and capability development programmes, provide design advice"/>
        <s v="Research, pilot and trial new approaches, develop operational policy to embed learnings in BAU"/>
        <s v="Education, information and engagement programme"/>
        <s v="workplace / school/ community travel plans"/>
        <s v="Real time information provision"/>
        <s v="Filtered permeability"/>
        <s v="Adopt and apply NOF/ONF categorisation as function and LOS for network elements"/>
        <s v="Develop approaches and tools to support road space reallocation."/>
        <s v="Implement area based parking management"/>
        <s v="Reallocate road space for PT, micro mobility and/or walking and cycling"/>
        <s v="Develop and implement school travel programmes"/>
        <s v="Develop and implement area based speed management"/>
        <s v="Parking enforcement"/>
        <s v="Additional walking and cycling maintenance"/>
        <s v="HOV lane enforcement"/>
        <s v="Additional maintenance from PT services"/>
        <s v="Additional metro rail maintenance "/>
        <s v="New Access PT services"/>
        <s v="Enhance existing competitive PT services"/>
        <s v="New compettitive PT services"/>
        <s v="On demand PT service"/>
        <s v="Mode and movement priority changes at controlled intersections"/>
        <s v="Implement demand management activities"/>
        <s v="New dedicated walking path"/>
        <s v="New dedicated cycling path"/>
        <s v="New dedicated micromobility path"/>
        <s v="Area based walking safety retrofit infrastructure"/>
        <s v="Low traffic connected neighbourhood infrastructure"/>
        <s v="End of trip secure bike, micro mobility parking facility"/>
        <s v="New bus stops and shelters"/>
        <s v="New HOV lane"/>
        <s v="New Bus lane"/>
        <s v="Bus charging infrastructure"/>
        <s v="Bus EV"/>
        <s v="Implement PT workforce policies"/>
        <s v="New park and ride capacity"/>
        <s v="Terminals and interchanges"/>
        <s v="National Ticketing System"/>
        <s v="Extend rail station platforms"/>
        <s v="Implement intermodal freight connections"/>
        <s v="E-bike subsidy"/>
        <s v="Social engineering"/>
        <s v="Technical audits focus on road network change activities"/>
        <s v="maintenance activity better align with future network need"/>
        <s v="Value capture from investment increasing the ability to leverage that investment."/>
        <s v="Low carbon infrastructure"/>
        <s v="Resilient infrastructure"/>
        <s v="network redundancy "/>
        <s v="Nature based solutions"/>
        <s v="Resilience information hub (internal - reference resource)"/>
        <s v="Resilience information hub (external - reference resource)"/>
        <s v="Targeted maintenance for resilience outcomes"/>
        <s v="Early warning systems and operations for natural hazards"/>
        <s v="Real time remote monitoring of network from natural hazard disruption"/>
        <s v="Capability building for emergency management/response"/>
        <s v="Network corridor development and operations plans "/>
        <s v="Natural hazard considerations and focus in standards and guidelines reviews/updates"/>
        <s v="Climate Change and Infrastructure policy"/>
        <s v="resource efficiency"/>
        <s v="Light Vehicles: Feebates and Rebates"/>
        <s v="Electric Bike Subsidy "/>
        <s v="RUC: Light and Heavy"/>
        <s v="FED: Light and Heavy"/>
        <s v="Vehicle Standards (Light and Heavy"/>
        <s v="Inservice emission standards"/>
        <s v="Banning importation of particular high emission vehicles"/>
        <s v="PT bus decarbonisation"/>
        <s v="Charging network - light and heavy"/>
        <s v="Access to driver licensing"/>
        <s v="Improve freight connections"/>
        <s v="Deliver the Rail Network Investment Programme (RNIP)"/>
        <s v="Level of service modal integration"/>
        <s v="Real time freight data"/>
        <s v="Set the next GPS direction ie. Rail /coastal etc"/>
        <s v="Understand levels of service and constraints / interventions ie. Baseline network"/>
        <s v="Maintain the network"/>
        <s v="Reduce costs of managing the transport system to overcome rising overall costs"/>
        <s v="Enable Coastal shipping"/>
        <s v="Develop mode neutral solutions"/>
        <s v="Implement freight hubs"/>
        <m/>
        <s v="Develop approach to improve travel options accessiblity for rural areas/communities" u="1"/>
        <s v="Redundancy in the network/available alternative modes for climate resilience perspective" u="1"/>
        <s v="Improved oversight of maintenance investment to ensure maintenance activity better aligns with future network need." u="1"/>
        <s v="Additional walking and cycling maintenance or priopritise investments which reduce maintenance costs due to less heavy vehicles. " u="1"/>
        <s v="Sub intervention perhaps.  Waka Kotahi Audit and Assurance technical audits could include some focus on road network change activities.  At present signficant investment is undermined by activities that deliver contradictory outcomes - obvious example Transmission Gully will have made it difficult for rail services to provide a time competitive service.  While this isn't the best example for a number of reasons, improved network planning and co-ordination across activity classes would assist in improving alignment of investment. " u="1"/>
        <s v="grow social license for interventions that enable emissions reduction" u="1"/>
        <s v="Resilient infrastructure (resilient to climate events and other natural hazards)" u="1"/>
        <s v="Develop and implement  area based speed management" u="1"/>
        <s v="Initiatives to develop social license of VKT reduction activities" u="1"/>
        <s v="Waka Kotahi Audit and Assurance technical audits focus on road network change activities" u="1"/>
        <s v="New bus stops and shelters on route" u="1"/>
        <s v="Extend platform?" u="1"/>
        <s v="Social engineering.  Education helps people to understand, most people understand our current challenges.  Action however remains lacking.  A level of social engineering is needed to turn that knowledge into behaviour change, this also reflects that our biggest challenge to change isn't technical (we know what solutions work) but rather the ability to implement those changes due to public push back.  Social engineering can help shift that..." u="1"/>
        <s v="Nature based solutions - increase resilience, absorb carbon, support biodiversity" u="1"/>
        <s v="Cost reduction for E-bikes.  This could cover a subsidy for purchase (similar to EV rebate) or perhaps other strategic approach such as bulk government purchase and sale at cost.  Measure could also include the ability to trial an e-bike prior to purchase (some councils do this overseas with good success).  Many people are unsure whether they would get sufficient use out of a bike costing upwards of $4k so don't purchase due to the upfront investment cost and risk they won't use it...  Trialling can help people work out whether they would use it or not." u="1"/>
        <s v="Not sure if the right grouping.  Sorry.  Improved oversight of maintenance investment to ensure maintenance activity better aligns with future network need.  AOs routinely deliver like for like replacement where network changes to align with future need could have been delivered at no to little extra cost.  This could be resolved with improved network planning but might need a change in funding rules too..." u="1"/>
        <s v="Improve use of resources e.g. aggregate, asphalt, steel etc. (resource efficiency/reduce waste/ensure security of supply)" u="1"/>
        <s v="Support workplace / school/ community travel plans /advisors in areas where other investment is occuring (as part of a package)" u="1"/>
        <s v="Support initiatives to grow social license for interventions that enable emissions reduction" u="1"/>
      </sharedItems>
    </cacheField>
    <cacheField name="Description" numFmtId="0">
      <sharedItems containsBlank="1" longText="1"/>
    </cacheField>
    <cacheField name="Sub intervention" numFmtId="0">
      <sharedItems containsBlank="1"/>
    </cacheField>
    <cacheField name="Inclusive access" numFmtId="0">
      <sharedItems containsBlank="1" containsMixedTypes="1" containsNumber="1" containsInteger="1" minValue="-2" maxValue="3"/>
    </cacheField>
    <cacheField name="Healthy people" numFmtId="0">
      <sharedItems containsBlank="1" containsMixedTypes="1" containsNumber="1" containsInteger="1" minValue="0" maxValue="3"/>
    </cacheField>
    <cacheField name="Safe people" numFmtId="0">
      <sharedItems containsBlank="1" containsMixedTypes="1" containsNumber="1" containsInteger="1" minValue="1" maxValue="3"/>
    </cacheField>
    <cacheField name="Environmental sustainability" numFmtId="0">
      <sharedItems containsBlank="1" containsMixedTypes="1" containsNumber="1" containsInteger="1" minValue="0" maxValue="3"/>
    </cacheField>
    <cacheField name="Resilience" numFmtId="0">
      <sharedItems containsBlank="1" containsMixedTypes="1" containsNumber="1" containsInteger="1" minValue="0" maxValue="3"/>
    </cacheField>
    <cacheField name="Security" numFmtId="0">
      <sharedItems containsBlank="1" containsMixedTypes="1" containsNumber="1" containsInteger="1" minValue="0" maxValue="3"/>
    </cacheField>
    <cacheField name="Economic prosperity" numFmtId="0">
      <sharedItems containsBlank="1" containsMixedTypes="1" containsNumber="1" containsInteger="1" minValue="0" maxValue="3"/>
    </cacheField>
    <cacheField name="Include/exclude suggestion" numFmtId="0">
      <sharedItems containsBlank="1" count="3">
        <s v="Exclude"/>
        <s v="Include"/>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y Fong" refreshedDate="45705.652243865741" createdVersion="7" refreshedVersion="8" minRefreshableVersion="3" recordCount="400" xr:uid="{806C2F15-AFB3-48DC-A183-08692D76D02C}">
  <cacheSource type="worksheet">
    <worksheetSource ref="G1:L404" sheet="working"/>
  </cacheSource>
  <cacheFields count="6">
    <cacheField name="Lever" numFmtId="0">
      <sharedItems containsBlank="1" count="15">
        <s v="Maintain and optimise existing networks and services"/>
        <s v="Education and awareness"/>
        <s v="Regulation (pricing and incentives)"/>
        <s v="Deliver new or upgraded infrastructure and services"/>
        <s v="Regulation (licensing and standards)"/>
        <s v="Spatial and place-based planning"/>
        <m/>
        <s v="Network design, management, and optimisation" u="1"/>
        <s v="Education, engagement and awareness " u="1"/>
        <s v="Attitudinal and behaviourial" u="1"/>
        <s v="New infrastructure, platforms and services" u="1"/>
        <s v="Economic tools (pricing and incentives)" u="1"/>
        <s v="Spatial and place-based planning " u="1"/>
        <s v="Policy and Regulatory Settings " u="1"/>
        <s v="Additional system maintenance and operations" u="1"/>
      </sharedItems>
    </cacheField>
    <cacheField name="Grouping" numFmtId="0">
      <sharedItems containsBlank="1" count="18">
        <s v="Infrastructure"/>
        <s v="Cycling"/>
        <s v="Walking"/>
        <s v="Public transport"/>
        <s v="Information provision"/>
        <s v="Travel reduction"/>
        <s v="Travel retiming"/>
        <s v="Pricing"/>
        <s v="Vehicles"/>
        <s v="Freight"/>
        <s v="Management"/>
        <s v="Optimisation"/>
        <s v="MAAS"/>
        <s v="Safe System"/>
        <s v="Parking"/>
        <s v="Vehicle use"/>
        <s v="Multi-modal planning"/>
        <m/>
      </sharedItems>
    </cacheField>
    <cacheField name="Intervention" numFmtId="0">
      <sharedItems containsBlank="1" count="97">
        <s v="Road maintenance"/>
        <s v="Cycle infrastructure maintenance"/>
        <s v="Walking infrastructure maintenance"/>
        <s v="Bus services"/>
        <s v="Rail maintenance"/>
        <s v="Rail services"/>
        <s v="Promoting low carbon vehicles"/>
        <s v="Personalised journey planning"/>
        <s v="Promotional activities"/>
        <s v="School travel plans"/>
        <s v="Study from home"/>
        <s v="Working from home"/>
        <s v="Workplace travel plans"/>
        <s v="Flexible working hours"/>
        <s v="Parking charges"/>
        <s v="Fare reductions"/>
        <s v="Fuel taxes"/>
        <s v="Road user charges"/>
        <s v="Integrated ticketing"/>
        <s v="Road pricing"/>
        <s v="Vehicle taxes"/>
        <s v="Variable message signs"/>
        <s v="Conventional signage"/>
        <s v="Barrier-free mobility"/>
        <s v="Timetable &amp; service information"/>
        <s v="Real time passenger information"/>
        <s v="Trip planning systems"/>
        <s v="In-vehicle guidance systems"/>
        <s v="Freight routes &amp; bans"/>
        <s v="Low emission zones"/>
        <s v="Parking controls"/>
        <s v="Resource efficiency"/>
        <s v="Nature based solutions"/>
        <s v="Traffic management"/>
        <s v="Vehicle access restrictions"/>
        <s v="High occupancy vehicle lanes"/>
        <s v="Traffic calming"/>
        <s v="Intelligent transport systems"/>
        <s v="Road space re-allocation"/>
        <s v="Bus fleet management"/>
        <s v="Bus priority"/>
        <s v="Cycle networks"/>
        <s v="Coastal freight services"/>
        <s v="Rail freight services"/>
        <s v="Gateway ports"/>
        <s v="Inland ports"/>
        <s v="Intermodal freight interchanges"/>
        <s v="Rail sidings"/>
        <s v="Distribution hubs"/>
        <s v="Freight consolidation hubs"/>
        <s v="Freight villages"/>
        <s v="Road freight fleet management systems"/>
        <s v="New and improved roads"/>
        <s v="Car sharing"/>
        <s v="Ride sharing"/>
        <s v="Micromobility networks"/>
        <s v="Shared micromobility"/>
        <s v="Bus rapid transit"/>
        <s v="Demand responsive transport"/>
        <s v="EV bus"/>
        <s v="New rail services"/>
        <s v="New rail stations and lines"/>
        <s v="Park &amp; ride"/>
        <s v="Terminals &amp; interchanges"/>
        <s v="Light rail"/>
        <s v="Safe System"/>
        <s v="Pedestrian networks"/>
        <s v="Parking standards"/>
        <s v="Vehicle standards"/>
        <s v="Improvement notices"/>
        <s v="Warnings, enfringements and fines"/>
        <s v="Licensing exit and entry"/>
        <s v="Licensing conditions"/>
        <s v="Licensing standards"/>
        <s v="Developer contributions"/>
        <s v="Land value uplift"/>
        <s v="10/15/20/x minute city"/>
        <s v="Transit Orientated Development"/>
        <m/>
        <s v="Fare structures" u="1"/>
        <s v="Safety Cameras" u="1"/>
        <s v="Pedestrian areas &amp; routes" u="1"/>
        <s v="Cycle safety" u="1"/>
        <s v="Cycle parking &amp; storage" u="1"/>
        <s v="Enfringements" u="1"/>
        <s v="Risk based monitoring" u="1"/>
        <s v="Segregated cycle facilities" u="1"/>
        <s v="Low emission vehicle subsidies" u="1"/>
        <s v="Ferry services" u="1"/>
        <s v="Urban traffic control" u="1"/>
        <s v="Risk based reporting" u="1"/>
        <s v="Pedestrian crossing facilities" u="1"/>
        <s v="Land use to support public transport" u="1"/>
        <s v="EV charging" u="1"/>
        <s v="Fare levels" u="1"/>
        <s v="Development density and mix" u="1"/>
        <s v="Pedestrian safety" u="1"/>
      </sharedItems>
    </cacheField>
    <cacheField name="Outcome" numFmtId="0">
      <sharedItems containsBlank="1" count="9">
        <s v="Inclusive access"/>
        <s v="Economic prosperity"/>
        <s v="Safety"/>
        <s v="Environment"/>
        <s v="Resilence"/>
        <s v="Health"/>
        <s v="Security"/>
        <s v="Cost"/>
        <m/>
      </sharedItems>
    </cacheField>
    <cacheField name="Minimum" numFmtId="0">
      <sharedItems containsString="0" containsBlank="1" containsNumber="1" containsInteger="1" minValue="-5" maxValue="0"/>
    </cacheField>
    <cacheField name="Maximum" numFmtId="0">
      <sharedItems containsString="0" containsBlank="1" containsNumber="1" containsInteger="1" minValue="0"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2">
  <r>
    <x v="0"/>
    <x v="0"/>
    <x v="0"/>
    <s v="Develop national urban VKT reduction plan"/>
    <m/>
    <m/>
    <m/>
    <m/>
    <m/>
    <m/>
    <m/>
    <m/>
    <x v="0"/>
  </r>
  <r>
    <x v="0"/>
    <x v="0"/>
    <x v="1"/>
    <s v="Develop rural VKT reduction plan for a region"/>
    <m/>
    <n v="1"/>
    <n v="1"/>
    <n v="1"/>
    <n v="1"/>
    <n v="1"/>
    <n v="1"/>
    <n v="2"/>
    <x v="0"/>
  </r>
  <r>
    <x v="0"/>
    <x v="0"/>
    <x v="2"/>
    <s v="Develop  provincial centre VKT reduction plans including access from provincial centres to T1&amp;2 or similar regional place based services"/>
    <s v="Initiatives to support VKT implementation activities"/>
    <m/>
    <s v="Education, information and engagement programme"/>
    <s v="2 Dependency"/>
    <s v="2 Dependency"/>
    <s v=" Dependency 2"/>
    <s v="2 Dependency"/>
    <s v="2 Dependency"/>
    <x v="0"/>
  </r>
  <r>
    <x v="0"/>
    <x v="0"/>
    <x v="3"/>
    <s v="Develop  urban VKT reduction plans for T1 &amp; T2 metro areas"/>
    <m/>
    <s v="3 Dependency for all other actions"/>
    <s v="3 Dependency"/>
    <s v="3 Dependency"/>
    <s v="3 Dependency"/>
    <s v="2 Dependency"/>
    <s v="2 Dependency"/>
    <s v="3 Dependency"/>
    <x v="0"/>
  </r>
  <r>
    <x v="0"/>
    <x v="0"/>
    <x v="4"/>
    <m/>
    <m/>
    <n v="0"/>
    <s v="2 Dependecy"/>
    <n v="2"/>
    <n v="3"/>
    <n v="3"/>
    <n v="3"/>
    <n v="3"/>
    <x v="0"/>
  </r>
  <r>
    <x v="0"/>
    <x v="0"/>
    <x v="5"/>
    <s v="Apply network operating framework – identify operation gaps and areas where  improvements should be prioritised e.g. network operating plans, or investments. "/>
    <m/>
    <m/>
    <m/>
    <m/>
    <m/>
    <m/>
    <m/>
    <m/>
    <x v="0"/>
  </r>
  <r>
    <x v="0"/>
    <x v="0"/>
    <x v="6"/>
    <s v="Develop and apply national accessibility tools  to understand the journeys people make, to reprioritise investment away from commuter to shorter, all trips and to focus where most impact can be made to improve access to key sevices. (15 min neighbourhood concept)"/>
    <m/>
    <m/>
    <m/>
    <m/>
    <m/>
    <m/>
    <m/>
    <m/>
    <x v="0"/>
  </r>
  <r>
    <x v="0"/>
    <x v="0"/>
    <x v="7"/>
    <s v="Develop and apply tools that measure equity impact of projects and can be used to prioritise investment to improve outcomes for Maori, low income areas, women etc. "/>
    <m/>
    <m/>
    <m/>
    <m/>
    <m/>
    <m/>
    <m/>
    <m/>
    <x v="0"/>
  </r>
  <r>
    <x v="0"/>
    <x v="0"/>
    <x v="8"/>
    <s v="Develop investment proposals for streets for people / innovating streets (applying tactical urbanism), green transport infrastructure, and urban form infrastructure (to support walking and place making). "/>
    <m/>
    <m/>
    <m/>
    <m/>
    <m/>
    <m/>
    <m/>
    <m/>
    <x v="0"/>
  </r>
  <r>
    <x v="0"/>
    <x v="0"/>
    <x v="9"/>
    <s v="Develop investment proposals for new W&amp;C infrastructure in an area whether network or corridor based.  Prioritise rapid roll out of facilities, tactical urbanism approaches and pilots in a wide range of settings and communities. Assumes vkt reduction plan development has identified trunk routes"/>
    <m/>
    <n v="3"/>
    <n v="3"/>
    <n v="2"/>
    <n v="3"/>
    <n v="0"/>
    <n v="0"/>
    <n v="2"/>
    <x v="0"/>
  </r>
  <r>
    <x v="0"/>
    <x v="1"/>
    <x v="10"/>
    <s v="Develop proposals for new PT infrastructure including stops, shelters and route interchange facilities and any TDM marketing or similar activities"/>
    <m/>
    <n v="2"/>
    <n v="2"/>
    <n v="3"/>
    <n v="3"/>
    <n v="1"/>
    <n v="1"/>
    <n v="2"/>
    <x v="0"/>
  </r>
  <r>
    <x v="0"/>
    <x v="1"/>
    <x v="11"/>
    <s v="Develop  proposals for new PT services including any stops, shelters and route interchange facilities and any TDM marketing or similar activities"/>
    <m/>
    <n v="2"/>
    <n v="2"/>
    <n v="3"/>
    <n v="3"/>
    <n v="1"/>
    <n v="1"/>
    <n v="2"/>
    <x v="0"/>
  </r>
  <r>
    <x v="0"/>
    <x v="1"/>
    <x v="12"/>
    <s v="Develop proposals for PT services providing access and any associated infrastructure or TDM marketing or similar activities"/>
    <m/>
    <m/>
    <m/>
    <m/>
    <m/>
    <m/>
    <m/>
    <m/>
    <x v="0"/>
  </r>
  <r>
    <x v="0"/>
    <x v="2"/>
    <x v="13"/>
    <s v="Develop freight connection proposals eg road/rail hubs for logs, improved freight access to rail heads ."/>
    <m/>
    <n v="0"/>
    <n v="0"/>
    <n v="1"/>
    <n v="2"/>
    <n v="3"/>
    <n v="3"/>
    <n v="3"/>
    <x v="0"/>
  </r>
  <r>
    <x v="0"/>
    <x v="0"/>
    <x v="14"/>
    <s v="Monitoring of activities to understand if they are delivering mode shift and emissions reduction. Adapt activities in response. "/>
    <m/>
    <m/>
    <m/>
    <m/>
    <m/>
    <m/>
    <m/>
    <m/>
    <x v="0"/>
  </r>
  <r>
    <x v="0"/>
    <x v="0"/>
    <x v="15"/>
    <s v="Work with partners to develop growth plans that integrate land-use and transport, and which support reduction of VKT."/>
    <m/>
    <m/>
    <m/>
    <m/>
    <m/>
    <m/>
    <m/>
    <m/>
    <x v="0"/>
  </r>
  <r>
    <x v="0"/>
    <x v="0"/>
    <x v="16"/>
    <m/>
    <m/>
    <n v="3"/>
    <n v="3"/>
    <n v="2"/>
    <n v="3"/>
    <n v="1"/>
    <n v="1"/>
    <n v="2"/>
    <x v="0"/>
  </r>
  <r>
    <x v="0"/>
    <x v="2"/>
    <x v="17"/>
    <s v="local freight management and hubs to prioritise Light Electric Freight Vehicles in urban centres. "/>
    <m/>
    <m/>
    <m/>
    <m/>
    <m/>
    <m/>
    <m/>
    <m/>
    <x v="1"/>
  </r>
  <r>
    <x v="1"/>
    <x v="0"/>
    <x v="18"/>
    <s v="Develop consistent regulatory framework to manage the use of roads and roadsides other than for their movement and place function, eg roadside stalls, advertising ..?"/>
    <m/>
    <m/>
    <m/>
    <m/>
    <m/>
    <m/>
    <m/>
    <m/>
    <x v="0"/>
  </r>
  <r>
    <x v="1"/>
    <x v="2"/>
    <x v="19"/>
    <s v="Improvements to refuse (and recyling) collection in NZ would free up footpaths.  This could include better coordination for example set days for pick up to improve footpath availability (in wellington bins are out for various competitors on different days), requirement for bin services to return bins inside the property boundary.  Alternatively underground waste solutions such as those in the Netherlands would remove refuse bins altogether and allow optimised refuse collection from point source (providing freight efficiency gains, and deliverying accessible footpaths).  Side benefit of reduced wind blown waste."/>
    <m/>
    <m/>
    <m/>
    <m/>
    <m/>
    <m/>
    <m/>
    <m/>
    <x v="0"/>
  </r>
  <r>
    <x v="1"/>
    <x v="3"/>
    <x v="20"/>
    <m/>
    <m/>
    <m/>
    <m/>
    <m/>
    <m/>
    <m/>
    <m/>
    <m/>
    <x v="0"/>
  </r>
  <r>
    <x v="1"/>
    <x v="0"/>
    <x v="21"/>
    <m/>
    <m/>
    <m/>
    <m/>
    <m/>
    <m/>
    <m/>
    <m/>
    <m/>
    <x v="0"/>
  </r>
  <r>
    <x v="1"/>
    <x v="0"/>
    <x v="22"/>
    <s v="Develop and implement regulatory framework to support mode shift and enable RCAs to deliver low traffic interventions at scale"/>
    <m/>
    <m/>
    <m/>
    <m/>
    <m/>
    <m/>
    <m/>
    <m/>
    <x v="0"/>
  </r>
  <r>
    <x v="1"/>
    <x v="0"/>
    <x v="23"/>
    <s v="Implement regulatory framework to support vkt reduction and enable RCAs to deliver low traffic interventions at scale"/>
    <m/>
    <n v="3"/>
    <n v="2"/>
    <n v="2"/>
    <n v="3"/>
    <n v="0"/>
    <n v="0"/>
    <n v="3"/>
    <x v="1"/>
  </r>
  <r>
    <x v="1"/>
    <x v="4"/>
    <x v="24"/>
    <s v="Develop local and national policy and regulation to restrict vehicle access to urban centres e.g. low emission zones,  local freight and delivery management,"/>
    <m/>
    <m/>
    <m/>
    <m/>
    <m/>
    <m/>
    <m/>
    <m/>
    <x v="0"/>
  </r>
  <r>
    <x v="1"/>
    <x v="4"/>
    <x v="25"/>
    <s v="Implement regulation to restrict vehicle access to urban centres e.g. low emission zones,  local freight and delivery management,"/>
    <m/>
    <n v="3"/>
    <n v="2"/>
    <n v="2"/>
    <n v="3"/>
    <n v="0"/>
    <n v="0"/>
    <n v="3"/>
    <x v="1"/>
  </r>
  <r>
    <x v="1"/>
    <x v="4"/>
    <x v="26"/>
    <s v="Develop and implement regulatory framework for Tackling Unsafe Speeds package for schools"/>
    <m/>
    <n v="3"/>
    <n v="3"/>
    <n v="3"/>
    <n v="2"/>
    <n v="0"/>
    <n v="0"/>
    <n v="1"/>
    <x v="0"/>
  </r>
  <r>
    <x v="1"/>
    <x v="4"/>
    <x v="27"/>
    <s v="Implement regulatory framework for Tackling Unsafe Speeds package for schools"/>
    <m/>
    <n v="1"/>
    <n v="2"/>
    <n v="2"/>
    <n v="1"/>
    <n v="0"/>
    <n v="0"/>
    <n v="1"/>
    <x v="1"/>
  </r>
  <r>
    <x v="1"/>
    <x v="5"/>
    <x v="28"/>
    <s v="Research and develop approaches for specific contexts eg equity"/>
    <m/>
    <n v="3"/>
    <m/>
    <m/>
    <m/>
    <m/>
    <m/>
    <m/>
    <x v="0"/>
  </r>
  <r>
    <x v="1"/>
    <x v="5"/>
    <x v="29"/>
    <s v="Develop approach to improve travel options for rural areas"/>
    <m/>
    <n v="2"/>
    <m/>
    <m/>
    <n v="2"/>
    <m/>
    <m/>
    <m/>
    <x v="0"/>
  </r>
  <r>
    <x v="1"/>
    <x v="1"/>
    <x v="30"/>
    <s v="Develop inter-regional PT approach"/>
    <m/>
    <n v="2"/>
    <n v="2"/>
    <n v="2"/>
    <n v="2"/>
    <n v="2"/>
    <n v="2"/>
    <n v="2"/>
    <x v="0"/>
  </r>
  <r>
    <x v="1"/>
    <x v="4"/>
    <x v="31"/>
    <s v="Develop approach to procurement of PT fleet and associated support activities eg charging networks"/>
    <m/>
    <m/>
    <m/>
    <m/>
    <m/>
    <m/>
    <m/>
    <m/>
    <x v="0"/>
  </r>
  <r>
    <x v="1"/>
    <x v="1"/>
    <x v="32"/>
    <s v="Develop PT workforce policies"/>
    <m/>
    <m/>
    <m/>
    <m/>
    <m/>
    <m/>
    <m/>
    <m/>
    <x v="0"/>
  </r>
  <r>
    <x v="2"/>
    <x v="1"/>
    <x v="33"/>
    <s v="Develop PT fare policy and impacts"/>
    <m/>
    <n v="2"/>
    <m/>
    <m/>
    <m/>
    <m/>
    <m/>
    <m/>
    <x v="1"/>
  </r>
  <r>
    <x v="2"/>
    <x v="4"/>
    <x v="34"/>
    <s v="Develop investment proposals for demand management activities"/>
    <m/>
    <m/>
    <m/>
    <m/>
    <m/>
    <m/>
    <m/>
    <m/>
    <x v="1"/>
  </r>
  <r>
    <x v="2"/>
    <x v="0"/>
    <x v="35"/>
    <s v="Develop and implement equity programme for transport disadvantaged"/>
    <m/>
    <n v="3"/>
    <m/>
    <m/>
    <m/>
    <m/>
    <m/>
    <m/>
    <x v="1"/>
  </r>
  <r>
    <x v="2"/>
    <x v="6"/>
    <x v="36"/>
    <s v="Develop parking management policies and plans "/>
    <m/>
    <n v="1"/>
    <n v="2"/>
    <n v="2"/>
    <n v="3"/>
    <n v="1"/>
    <n v="1"/>
    <n v="2"/>
    <x v="1"/>
  </r>
  <r>
    <x v="2"/>
    <x v="4"/>
    <x v="37"/>
    <m/>
    <m/>
    <m/>
    <m/>
    <m/>
    <n v="3"/>
    <m/>
    <m/>
    <n v="2"/>
    <x v="1"/>
  </r>
  <r>
    <x v="2"/>
    <x v="4"/>
    <x v="38"/>
    <m/>
    <m/>
    <n v="-2"/>
    <m/>
    <m/>
    <n v="3"/>
    <m/>
    <m/>
    <n v="3"/>
    <x v="1"/>
  </r>
  <r>
    <x v="3"/>
    <x v="7"/>
    <x v="39"/>
    <s v="grow social license for interventions that enable emissions reduction"/>
    <s v="Support road space reallocation awareness and engagement "/>
    <n v="1"/>
    <n v="2"/>
    <n v="2"/>
    <n v="2"/>
    <m/>
    <m/>
    <m/>
    <x v="0"/>
  </r>
  <r>
    <x v="3"/>
    <x v="7"/>
    <x v="40"/>
    <m/>
    <s v="Education, information and engagement programme"/>
    <m/>
    <m/>
    <m/>
    <m/>
    <m/>
    <m/>
    <m/>
    <x v="0"/>
  </r>
  <r>
    <x v="3"/>
    <x v="7"/>
    <x v="41"/>
    <m/>
    <s v="Skills and capability development programmes, provide design advice_x000a_Support workplace / school/ community travel plans /advisors in areas where other investment is occuring (as part of a package)"/>
    <m/>
    <m/>
    <m/>
    <m/>
    <m/>
    <m/>
    <m/>
    <x v="0"/>
  </r>
  <r>
    <x v="3"/>
    <x v="7"/>
    <x v="42"/>
    <s v="Support road space reallocation awareness and engagement "/>
    <m/>
    <m/>
    <m/>
    <m/>
    <m/>
    <m/>
    <m/>
    <m/>
    <x v="0"/>
  </r>
  <r>
    <x v="3"/>
    <x v="8"/>
    <x v="43"/>
    <s v="Develop approaches to embed approaches in all service delivery processes, controls and activities"/>
    <m/>
    <m/>
    <m/>
    <m/>
    <m/>
    <m/>
    <m/>
    <m/>
    <x v="0"/>
  </r>
  <r>
    <x v="3"/>
    <x v="8"/>
    <x v="44"/>
    <s v="Skills and capability development programmes, provide design advice"/>
    <m/>
    <m/>
    <m/>
    <m/>
    <m/>
    <m/>
    <m/>
    <m/>
    <x v="0"/>
  </r>
  <r>
    <x v="3"/>
    <x v="0"/>
    <x v="45"/>
    <s v="Research, pilot and trial new approaches, develop operational policy to embed learnings in BAU"/>
    <m/>
    <m/>
    <m/>
    <m/>
    <m/>
    <m/>
    <m/>
    <m/>
    <x v="0"/>
  </r>
  <r>
    <x v="3"/>
    <x v="7"/>
    <x v="46"/>
    <s v="Education, information and engagement programme"/>
    <m/>
    <m/>
    <m/>
    <m/>
    <m/>
    <m/>
    <m/>
    <m/>
    <x v="0"/>
  </r>
  <r>
    <x v="3"/>
    <x v="8"/>
    <x v="47"/>
    <s v="Support workplace / school/ community travel plans /advisors in areas where other investment is occuring (as part of a package)"/>
    <m/>
    <n v="2"/>
    <n v="2"/>
    <n v="2"/>
    <n v="2"/>
    <n v="0"/>
    <n v="0"/>
    <n v="1"/>
    <x v="0"/>
  </r>
  <r>
    <x v="4"/>
    <x v="7"/>
    <x v="48"/>
    <m/>
    <m/>
    <m/>
    <m/>
    <m/>
    <m/>
    <m/>
    <m/>
    <m/>
    <x v="1"/>
  </r>
  <r>
    <x v="4"/>
    <x v="4"/>
    <x v="49"/>
    <s v="Filtered permeability enables 'short cuts' for active modes providing a time advantage to those on foot or cycling compared to driving.  This can also improve PT uptake (due to trip linking).  Added advantages include creation of low traffic neighbourhoods (removing need for active mode infrastrucuture provision), road maintenance savings (reflecting reduction in through movement), local street speed reduction without engineering, network node reduction improving vehicle/frieght efficiency and safety, reduced delivery cost of seperated infrastructure due to fewer intersection treatments (etc etc).  It is also a more equitable solution to vehicle movement demand compared to pricing mechanisms.  This is a primary lever used to reduce the prevalence of car based traffic in the Netherlands."/>
    <m/>
    <m/>
    <m/>
    <m/>
    <m/>
    <m/>
    <m/>
    <m/>
    <x v="0"/>
  </r>
  <r>
    <x v="4"/>
    <x v="0"/>
    <x v="50"/>
    <s v="Manage streets and set LOS based on NOF e.g. operation and mode management, by time of day "/>
    <m/>
    <m/>
    <m/>
    <m/>
    <m/>
    <m/>
    <m/>
    <m/>
    <x v="1"/>
  </r>
  <r>
    <x v="4"/>
    <x v="0"/>
    <x v="51"/>
    <s v="Develop approaches and tools to support road space reallocation. Use NOF to prioritise locations for roadspace reallocation / Low emission or low traffic neighbourhoods."/>
    <m/>
    <n v="1"/>
    <n v="2"/>
    <n v="2"/>
    <n v="3"/>
    <m/>
    <m/>
    <n v="2"/>
    <x v="0"/>
  </r>
  <r>
    <x v="4"/>
    <x v="6"/>
    <x v="52"/>
    <s v="Implement parking management, especially around activity centres, and in higher density areas, to manage on-street parking and enable reallocation of road space. "/>
    <m/>
    <n v="1"/>
    <n v="2"/>
    <n v="2"/>
    <n v="3"/>
    <m/>
    <m/>
    <n v="2"/>
    <x v="1"/>
  </r>
  <r>
    <x v="4"/>
    <x v="4"/>
    <x v="53"/>
    <s v="Reallocate road space for PT, micro mobility and/or W&amp;C"/>
    <m/>
    <n v="2"/>
    <n v="3"/>
    <n v="3"/>
    <n v="3"/>
    <m/>
    <m/>
    <n v="2"/>
    <x v="1"/>
  </r>
  <r>
    <x v="4"/>
    <x v="9"/>
    <x v="54"/>
    <s v="Implement school travel programmes"/>
    <m/>
    <n v="1"/>
    <n v="2"/>
    <n v="2"/>
    <n v="2"/>
    <m/>
    <m/>
    <m/>
    <x v="1"/>
  </r>
  <r>
    <x v="4"/>
    <x v="4"/>
    <x v="55"/>
    <s v="Develop investment proposals for speed management"/>
    <m/>
    <n v="1"/>
    <n v="2"/>
    <n v="2"/>
    <n v="2"/>
    <n v="1"/>
    <m/>
    <n v="2"/>
    <x v="1"/>
  </r>
  <r>
    <x v="4"/>
    <x v="4"/>
    <x v="55"/>
    <s v="Implement speed management  and Invest in street changes around schools to improve safety"/>
    <m/>
    <m/>
    <m/>
    <m/>
    <m/>
    <m/>
    <m/>
    <m/>
    <x v="0"/>
  </r>
  <r>
    <x v="4"/>
    <x v="4"/>
    <x v="55"/>
    <s v="Implement NOF level of service framework for active modes"/>
    <m/>
    <m/>
    <m/>
    <m/>
    <m/>
    <m/>
    <m/>
    <m/>
    <x v="0"/>
  </r>
  <r>
    <x v="4"/>
    <x v="4"/>
    <x v="55"/>
    <s v="Monitoring of activities to understand if they are delivering mode shift and emissions reduction. Adapt activities in response. "/>
    <m/>
    <m/>
    <m/>
    <m/>
    <m/>
    <m/>
    <m/>
    <m/>
    <x v="0"/>
  </r>
  <r>
    <x v="4"/>
    <x v="4"/>
    <x v="55"/>
    <s v="Implement accessible streets programme"/>
    <m/>
    <m/>
    <m/>
    <m/>
    <m/>
    <m/>
    <m/>
    <m/>
    <x v="0"/>
  </r>
  <r>
    <x v="4"/>
    <x v="4"/>
    <x v="56"/>
    <s v="Implement parking management and enforcement to support changes"/>
    <m/>
    <m/>
    <m/>
    <m/>
    <m/>
    <m/>
    <m/>
    <m/>
    <x v="1"/>
  </r>
  <r>
    <x v="5"/>
    <x v="10"/>
    <x v="57"/>
    <s v="Additional walking and cycling maintenance or priopritise investments which reduce maintenance costs due to less heavy vehicles. "/>
    <m/>
    <m/>
    <m/>
    <m/>
    <m/>
    <m/>
    <m/>
    <m/>
    <x v="0"/>
  </r>
  <r>
    <x v="4"/>
    <x v="4"/>
    <x v="58"/>
    <m/>
    <m/>
    <m/>
    <m/>
    <m/>
    <m/>
    <m/>
    <m/>
    <m/>
    <x v="1"/>
  </r>
  <r>
    <x v="5"/>
    <x v="1"/>
    <x v="59"/>
    <s v="Additional maintenance from PT services"/>
    <m/>
    <m/>
    <m/>
    <m/>
    <m/>
    <m/>
    <m/>
    <m/>
    <x v="0"/>
  </r>
  <r>
    <x v="5"/>
    <x v="1"/>
    <x v="60"/>
    <s v="Additional metro rail maintenance "/>
    <m/>
    <m/>
    <m/>
    <m/>
    <m/>
    <m/>
    <m/>
    <m/>
    <x v="0"/>
  </r>
  <r>
    <x v="5"/>
    <x v="1"/>
    <x v="61"/>
    <m/>
    <m/>
    <m/>
    <m/>
    <m/>
    <m/>
    <m/>
    <m/>
    <m/>
    <x v="1"/>
  </r>
  <r>
    <x v="5"/>
    <x v="1"/>
    <x v="62"/>
    <m/>
    <m/>
    <m/>
    <m/>
    <m/>
    <m/>
    <m/>
    <m/>
    <m/>
    <x v="1"/>
  </r>
  <r>
    <x v="5"/>
    <x v="1"/>
    <x v="63"/>
    <m/>
    <m/>
    <m/>
    <m/>
    <m/>
    <m/>
    <m/>
    <m/>
    <m/>
    <x v="1"/>
  </r>
  <r>
    <x v="5"/>
    <x v="1"/>
    <x v="64"/>
    <m/>
    <m/>
    <m/>
    <m/>
    <m/>
    <m/>
    <m/>
    <m/>
    <m/>
    <x v="1"/>
  </r>
  <r>
    <x v="5"/>
    <x v="4"/>
    <x v="65"/>
    <m/>
    <m/>
    <m/>
    <m/>
    <m/>
    <m/>
    <m/>
    <m/>
    <m/>
    <x v="1"/>
  </r>
  <r>
    <x v="5"/>
    <x v="4"/>
    <x v="66"/>
    <s v="Implement demand management activities"/>
    <m/>
    <m/>
    <m/>
    <m/>
    <m/>
    <m/>
    <m/>
    <m/>
    <x v="1"/>
  </r>
  <r>
    <x v="6"/>
    <x v="10"/>
    <x v="67"/>
    <s v="New additional linear walking infrastructure"/>
    <s v="Offroad_x000a_On road seperated_x000a_On road marked"/>
    <m/>
    <m/>
    <m/>
    <m/>
    <m/>
    <m/>
    <m/>
    <x v="1"/>
  </r>
  <r>
    <x v="6"/>
    <x v="11"/>
    <x v="68"/>
    <s v="New additional linear cycling infrastructure"/>
    <m/>
    <m/>
    <m/>
    <m/>
    <m/>
    <m/>
    <m/>
    <m/>
    <x v="1"/>
  </r>
  <r>
    <x v="6"/>
    <x v="12"/>
    <x v="69"/>
    <s v="New additional linear micromobility infrastructure"/>
    <m/>
    <m/>
    <m/>
    <m/>
    <m/>
    <m/>
    <m/>
    <m/>
    <x v="1"/>
  </r>
  <r>
    <x v="6"/>
    <x v="10"/>
    <x v="70"/>
    <s v="eg refuhges, platforms .."/>
    <m/>
    <m/>
    <m/>
    <m/>
    <m/>
    <m/>
    <m/>
    <m/>
    <x v="1"/>
  </r>
  <r>
    <x v="6"/>
    <x v="10"/>
    <x v="71"/>
    <s v="Implement measures to create low-traffic, connected local neighbourhoods, with safe space for walking, cycling, micro-mobility.  Including green infrastructure and urban realm improvements. "/>
    <m/>
    <m/>
    <m/>
    <m/>
    <m/>
    <m/>
    <m/>
    <m/>
    <x v="1"/>
  </r>
  <r>
    <x v="6"/>
    <x v="11"/>
    <x v="71"/>
    <s v="Implement measures to create low-traffic, connected local neighbourhoods, with safe space for walking, cycling, micro-mobility.  Including green infrastructure and urban realm improvements. "/>
    <m/>
    <m/>
    <m/>
    <m/>
    <m/>
    <m/>
    <m/>
    <m/>
    <x v="1"/>
  </r>
  <r>
    <x v="6"/>
    <x v="11"/>
    <x v="72"/>
    <s v="Implement new micro mobility infrastructure / parking (or create space and safe places for micromobility)"/>
    <m/>
    <m/>
    <m/>
    <m/>
    <m/>
    <m/>
    <m/>
    <m/>
    <x v="1"/>
  </r>
  <r>
    <x v="6"/>
    <x v="1"/>
    <x v="73"/>
    <s v="Implement new PT infrastructure"/>
    <m/>
    <m/>
    <m/>
    <m/>
    <m/>
    <m/>
    <m/>
    <m/>
    <x v="1"/>
  </r>
  <r>
    <x v="6"/>
    <x v="1"/>
    <x v="74"/>
    <s v="Implement new PT infrastructure"/>
    <s v="Offroad_x000a_Onroad reallocated road space"/>
    <m/>
    <m/>
    <m/>
    <m/>
    <m/>
    <m/>
    <m/>
    <x v="1"/>
  </r>
  <r>
    <x v="6"/>
    <x v="1"/>
    <x v="75"/>
    <s v="Implement new PT infrastructure"/>
    <s v="Offroad_x000a_Onroad reallocated road space"/>
    <m/>
    <m/>
    <m/>
    <m/>
    <m/>
    <m/>
    <m/>
    <x v="1"/>
  </r>
  <r>
    <x v="6"/>
    <x v="1"/>
    <x v="76"/>
    <m/>
    <m/>
    <m/>
    <m/>
    <m/>
    <m/>
    <m/>
    <m/>
    <m/>
    <x v="0"/>
  </r>
  <r>
    <x v="6"/>
    <x v="1"/>
    <x v="77"/>
    <s v="Implement PT fleet and support activities"/>
    <m/>
    <m/>
    <m/>
    <m/>
    <m/>
    <m/>
    <m/>
    <m/>
    <x v="0"/>
  </r>
  <r>
    <x v="6"/>
    <x v="1"/>
    <x v="78"/>
    <s v="Implement PT workforce policies"/>
    <m/>
    <m/>
    <m/>
    <m/>
    <m/>
    <m/>
    <m/>
    <m/>
    <x v="0"/>
  </r>
  <r>
    <x v="6"/>
    <x v="1"/>
    <x v="79"/>
    <s v="Park and ride facility"/>
    <m/>
    <m/>
    <m/>
    <m/>
    <m/>
    <m/>
    <m/>
    <m/>
    <x v="1"/>
  </r>
  <r>
    <x v="6"/>
    <x v="1"/>
    <x v="80"/>
    <s v="Terminals and interchanges"/>
    <m/>
    <m/>
    <m/>
    <m/>
    <m/>
    <m/>
    <m/>
    <m/>
    <x v="1"/>
  </r>
  <r>
    <x v="6"/>
    <x v="1"/>
    <x v="81"/>
    <s v="Implement National Ticketing System"/>
    <m/>
    <m/>
    <m/>
    <m/>
    <m/>
    <m/>
    <m/>
    <m/>
    <x v="1"/>
  </r>
  <r>
    <x v="6"/>
    <x v="1"/>
    <x v="82"/>
    <s v="Implement metro rail infrastructure"/>
    <m/>
    <m/>
    <m/>
    <m/>
    <m/>
    <m/>
    <m/>
    <m/>
    <x v="0"/>
  </r>
  <r>
    <x v="6"/>
    <x v="2"/>
    <x v="83"/>
    <s v="Implement intermodal freight connections"/>
    <m/>
    <m/>
    <m/>
    <m/>
    <m/>
    <m/>
    <m/>
    <m/>
    <x v="1"/>
  </r>
  <r>
    <x v="2"/>
    <x v="11"/>
    <x v="84"/>
    <s v="This could cover a subsidy for purchase (similar to EV rebate) or perhaps other strategic approach such as bulk government purchase and sale at cost.  Measure could also include the ability to trial an e-bike prior to purchase (some councils do this overseas with good success).  Many people are unsure whether they would get sufficient use out of a bike costing upwards of $4k so don't purchase due to the upfront investment cost and risk they won't use it...  Trialling can help people work out whether they would use it or not."/>
    <m/>
    <m/>
    <m/>
    <m/>
    <m/>
    <m/>
    <m/>
    <m/>
    <x v="0"/>
  </r>
  <r>
    <x v="3"/>
    <x v="7"/>
    <x v="85"/>
    <s v="Education helps people to understand, most people understand our current challenges.  Action however remains lacking.  A level of social engineering is needed to turn that knowledge into behaviour change, this also reflects that our biggest challenge to change isn't technical (we know what solutions work) but rather the ability to implement those changes due to public push back.  Social engineering can help shift that..."/>
    <m/>
    <m/>
    <m/>
    <m/>
    <m/>
    <m/>
    <m/>
    <m/>
    <x v="0"/>
  </r>
  <r>
    <x v="1"/>
    <x v="8"/>
    <x v="86"/>
    <s v="At present signficant investment is undermined by activities that deliver contradictory outcomes - obvious example Transmission Gully will have made it difficult for rail services to provide a time competitive service.  While this isn't the best example for a number of reasons, improved network planning and co-ordination across activity classes would assist in improving alignment of investment. "/>
    <m/>
    <m/>
    <m/>
    <m/>
    <m/>
    <m/>
    <m/>
    <m/>
    <x v="0"/>
  </r>
  <r>
    <x v="1"/>
    <x v="8"/>
    <x v="87"/>
    <s v="AOs routinely deliver like for like replacement where network changes to align with future need could have been delivered at no to little extra cost.  This could be resolved with improved network planning but might need a change in funding rules too…"/>
    <m/>
    <m/>
    <m/>
    <m/>
    <m/>
    <m/>
    <m/>
    <m/>
    <x v="0"/>
  </r>
  <r>
    <x v="1"/>
    <x v="1"/>
    <x v="88"/>
    <m/>
    <m/>
    <m/>
    <m/>
    <m/>
    <m/>
    <m/>
    <m/>
    <m/>
    <x v="0"/>
  </r>
  <r>
    <x v="6"/>
    <x v="13"/>
    <x v="89"/>
    <m/>
    <m/>
    <m/>
    <m/>
    <m/>
    <m/>
    <m/>
    <m/>
    <m/>
    <x v="1"/>
  </r>
  <r>
    <x v="6"/>
    <x v="13"/>
    <x v="90"/>
    <s v="resilient to climate events and other natural hazards - develop and deliver ongoing enhancements to assets and corridors through robust and substantial capital works programme (NLTP), integrated with programmes of our partners"/>
    <m/>
    <n v="2"/>
    <n v="1"/>
    <n v="2"/>
    <n v="2"/>
    <n v="3"/>
    <n v="2"/>
    <n v="2"/>
    <x v="2"/>
  </r>
  <r>
    <x v="6"/>
    <x v="13"/>
    <x v="91"/>
    <s v="alternate routes, alternative modes, alternate destinations/services for climate and other natural hazard resilience perspective"/>
    <m/>
    <n v="2"/>
    <n v="2"/>
    <n v="2"/>
    <n v="1"/>
    <n v="3"/>
    <n v="3"/>
    <n v="1"/>
    <x v="0"/>
  </r>
  <r>
    <x v="6"/>
    <x v="13"/>
    <x v="92"/>
    <s v="increase resilience, absorb carbon, support biodiversity"/>
    <m/>
    <n v="0"/>
    <n v="1"/>
    <n v="1"/>
    <n v="3"/>
    <n v="2"/>
    <n v="0"/>
    <n v="1"/>
    <x v="1"/>
  </r>
  <r>
    <x v="7"/>
    <x v="14"/>
    <x v="93"/>
    <s v="On line collation/consolidation of useful natural hazard information, including geospatial format for use in emergency works, business cases, policy and reporting"/>
    <m/>
    <n v="2"/>
    <n v="1"/>
    <n v="1"/>
    <n v="1"/>
    <n v="2"/>
    <n v="1"/>
    <n v="1"/>
    <x v="0"/>
  </r>
  <r>
    <x v="7"/>
    <x v="14"/>
    <x v="94"/>
    <s v="For both general public and transport  partners, to enable better decision-making"/>
    <m/>
    <n v="1"/>
    <n v="1"/>
    <n v="1"/>
    <n v="1"/>
    <n v="2"/>
    <n v="2"/>
    <n v="1"/>
    <x v="0"/>
  </r>
  <r>
    <x v="5"/>
    <x v="13"/>
    <x v="95"/>
    <s v="First line of defence is the every day contact between natural hazards and our maintenance teams - ensure their activities consider hazard disruption risks"/>
    <m/>
    <n v="1"/>
    <n v="1"/>
    <n v="2"/>
    <n v="1"/>
    <n v="2"/>
    <n v="1"/>
    <n v="1"/>
    <x v="0"/>
  </r>
  <r>
    <x v="6"/>
    <x v="13"/>
    <x v="96"/>
    <s v="Getting cheaper and better  - providing a full network of real time monitoring for both early warning for slow onset hazards, and basis of initial reconnaissance insights post-events"/>
    <m/>
    <n v="0"/>
    <n v="1"/>
    <n v="2"/>
    <n v="0"/>
    <n v="2"/>
    <n v="1"/>
    <n v="1"/>
    <x v="0"/>
  </r>
  <r>
    <x v="6"/>
    <x v="13"/>
    <x v="97"/>
    <s v="See above"/>
    <m/>
    <n v="0"/>
    <n v="0"/>
    <n v="2"/>
    <n v="1"/>
    <n v="2"/>
    <n v="1"/>
    <n v="1"/>
    <x v="0"/>
  </r>
  <r>
    <x v="4"/>
    <x v="8"/>
    <x v="98"/>
    <s v="Ongoing capability provision in the organisatoin (CIMS) to ensure we can staff emergency response teams"/>
    <m/>
    <n v="0"/>
    <n v="1"/>
    <n v="2"/>
    <n v="0"/>
    <n v="2"/>
    <n v="1"/>
    <n v="0"/>
    <x v="2"/>
  </r>
  <r>
    <x v="4"/>
    <x v="15"/>
    <x v="99"/>
    <s v="Outline of resilient asset/networks state and future developments to inform business cases and assist emergency works scopes (replacing broken assets)"/>
    <m/>
    <n v="1"/>
    <n v="2"/>
    <n v="2"/>
    <n v="1"/>
    <n v="3"/>
    <n v="1"/>
    <n v="2"/>
    <x v="2"/>
  </r>
  <r>
    <x v="6"/>
    <x v="15"/>
    <x v="100"/>
    <s v="Improve how design standards and guidelines deal with natural hazards risk/uncertainty and changing risk profiles"/>
    <m/>
    <n v="1"/>
    <n v="1"/>
    <n v="2"/>
    <n v="1"/>
    <n v="2"/>
    <n v="1"/>
    <n v="2"/>
    <x v="2"/>
  </r>
  <r>
    <x v="1"/>
    <x v="16"/>
    <x v="101"/>
    <s v="Introduces requirements regarding consideration of climate hazards and changes to climate in capital projects business cases and designs"/>
    <m/>
    <n v="1"/>
    <n v="1"/>
    <n v="1"/>
    <n v="3"/>
    <n v="3"/>
    <n v="1"/>
    <n v="1"/>
    <x v="2"/>
  </r>
  <r>
    <x v="6"/>
    <x v="15"/>
    <x v="102"/>
    <s v="Improve use of resources e.g. aggregate, asphalt, steel etc. (resource efficiency/reduce waste/ensure security of supply)"/>
    <m/>
    <m/>
    <m/>
    <m/>
    <m/>
    <m/>
    <m/>
    <m/>
    <x v="2"/>
  </r>
  <r>
    <x v="2"/>
    <x v="17"/>
    <x v="103"/>
    <s v="Use of pricing to incentivise increased uptake of low/no emission vehicles"/>
    <m/>
    <s v="3 if targeted"/>
    <n v="2"/>
    <n v="2"/>
    <n v="3"/>
    <n v="1"/>
    <n v="1"/>
    <n v="2"/>
    <x v="2"/>
  </r>
  <r>
    <x v="2"/>
    <x v="17"/>
    <x v="104"/>
    <s v="Use of pricing to incentivise increased uptake of electric bicycles "/>
    <m/>
    <m/>
    <m/>
    <m/>
    <m/>
    <m/>
    <m/>
    <m/>
    <x v="2"/>
  </r>
  <r>
    <x v="2"/>
    <x v="17"/>
    <x v="105"/>
    <s v="Exemptions to incentivise increased uptake of low/no emission vehicles"/>
    <m/>
    <m/>
    <m/>
    <m/>
    <m/>
    <m/>
    <m/>
    <m/>
    <x v="2"/>
  </r>
  <r>
    <x v="2"/>
    <x v="17"/>
    <x v="106"/>
    <s v="To incentivise increased uptake of low/no emission vehicles"/>
    <m/>
    <m/>
    <m/>
    <m/>
    <m/>
    <m/>
    <m/>
    <m/>
    <x v="2"/>
  </r>
  <r>
    <x v="1"/>
    <x v="16"/>
    <x v="107"/>
    <s v="Setting vehicle emission standards for imported vehicles to reduce high emitting vehicles over time in the fleet; increase low/no emission vehicles in the fleet"/>
    <m/>
    <n v="0"/>
    <s v="3 if deliberately addressing a range of emissions"/>
    <s v="3 if deliberately including safety (Safe and Clean Cars)"/>
    <n v="3"/>
    <n v="2"/>
    <n v="2"/>
    <n v="2"/>
    <x v="2"/>
  </r>
  <r>
    <x v="1"/>
    <x v="16"/>
    <x v="108"/>
    <s v="Inservice emission standards"/>
    <m/>
    <m/>
    <m/>
    <m/>
    <m/>
    <m/>
    <m/>
    <m/>
    <x v="2"/>
  </r>
  <r>
    <x v="1"/>
    <x v="16"/>
    <x v="109"/>
    <s v="Banning importation of particular high emission vehicles"/>
    <m/>
    <m/>
    <m/>
    <m/>
    <n v="3"/>
    <m/>
    <m/>
    <m/>
    <x v="2"/>
  </r>
  <r>
    <x v="1"/>
    <x v="16"/>
    <x v="110"/>
    <s v="Using RUB to improve PT bus emissions"/>
    <m/>
    <m/>
    <s v="3 if deliberately addressing a range of emissions"/>
    <s v="3 Buses inherently safer than any other mode"/>
    <n v="3"/>
    <m/>
    <m/>
    <m/>
    <x v="2"/>
  </r>
  <r>
    <x v="6"/>
    <x v="15"/>
    <x v="111"/>
    <s v="Planning work for regional/interregional charging network (Electric; hydrogen; biofuel)"/>
    <m/>
    <m/>
    <m/>
    <m/>
    <m/>
    <m/>
    <m/>
    <m/>
    <x v="0"/>
  </r>
  <r>
    <x v="6"/>
    <x v="13"/>
    <x v="111"/>
    <s v="Providing charging network"/>
    <m/>
    <m/>
    <m/>
    <m/>
    <m/>
    <m/>
    <m/>
    <m/>
    <x v="2"/>
  </r>
  <r>
    <x v="3"/>
    <x v="18"/>
    <x v="112"/>
    <s v="Develop rural partnerships to improves access to driver licensing"/>
    <m/>
    <m/>
    <m/>
    <m/>
    <m/>
    <m/>
    <m/>
    <m/>
    <x v="2"/>
  </r>
  <r>
    <x v="4"/>
    <x v="2"/>
    <x v="90"/>
    <s v="Deliver resilience works and identify alternate routes to ensure freight reliability"/>
    <m/>
    <m/>
    <m/>
    <m/>
    <m/>
    <m/>
    <m/>
    <m/>
    <x v="2"/>
  </r>
  <r>
    <x v="4"/>
    <x v="2"/>
    <x v="113"/>
    <s v="Increase freight movements by lower emission modes and to provide greater choice to freight operators"/>
    <m/>
    <m/>
    <m/>
    <m/>
    <m/>
    <m/>
    <m/>
    <m/>
    <x v="2"/>
  </r>
  <r>
    <x v="4"/>
    <x v="2"/>
    <x v="114"/>
    <s v="Set out planned network maintenance, management, renewal and improvement work on the national rail network "/>
    <m/>
    <m/>
    <m/>
    <m/>
    <m/>
    <m/>
    <m/>
    <m/>
    <x v="2"/>
  </r>
  <r>
    <x v="4"/>
    <x v="2"/>
    <x v="115"/>
    <m/>
    <m/>
    <m/>
    <m/>
    <m/>
    <m/>
    <m/>
    <m/>
    <m/>
    <x v="2"/>
  </r>
  <r>
    <x v="4"/>
    <x v="2"/>
    <x v="116"/>
    <s v="Support the delivery of more real time freight data"/>
    <m/>
    <m/>
    <m/>
    <m/>
    <m/>
    <m/>
    <m/>
    <m/>
    <x v="2"/>
  </r>
  <r>
    <x v="4"/>
    <x v="2"/>
    <x v="117"/>
    <m/>
    <m/>
    <m/>
    <m/>
    <m/>
    <m/>
    <m/>
    <m/>
    <m/>
    <x v="2"/>
  </r>
  <r>
    <x v="4"/>
    <x v="19"/>
    <x v="118"/>
    <m/>
    <m/>
    <m/>
    <m/>
    <m/>
    <m/>
    <m/>
    <m/>
    <m/>
    <x v="2"/>
  </r>
  <r>
    <x v="4"/>
    <x v="19"/>
    <x v="119"/>
    <m/>
    <m/>
    <m/>
    <m/>
    <m/>
    <m/>
    <m/>
    <m/>
    <m/>
    <x v="2"/>
  </r>
  <r>
    <x v="4"/>
    <x v="19"/>
    <x v="120"/>
    <m/>
    <m/>
    <m/>
    <m/>
    <m/>
    <m/>
    <m/>
    <m/>
    <m/>
    <x v="2"/>
  </r>
  <r>
    <x v="6"/>
    <x v="2"/>
    <x v="121"/>
    <m/>
    <m/>
    <m/>
    <m/>
    <m/>
    <m/>
    <m/>
    <m/>
    <m/>
    <x v="2"/>
  </r>
  <r>
    <x v="0"/>
    <x v="20"/>
    <x v="122"/>
    <m/>
    <m/>
    <m/>
    <m/>
    <m/>
    <m/>
    <m/>
    <m/>
    <m/>
    <x v="2"/>
  </r>
  <r>
    <x v="0"/>
    <x v="2"/>
    <x v="123"/>
    <m/>
    <m/>
    <m/>
    <m/>
    <m/>
    <m/>
    <m/>
    <m/>
    <m/>
    <x v="2"/>
  </r>
  <r>
    <x v="7"/>
    <x v="14"/>
    <x v="124"/>
    <m/>
    <m/>
    <m/>
    <m/>
    <m/>
    <m/>
    <m/>
    <m/>
    <m/>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0">
  <r>
    <x v="0"/>
    <x v="0"/>
    <x v="0"/>
    <x v="0"/>
    <n v="0"/>
    <n v="3"/>
  </r>
  <r>
    <x v="0"/>
    <x v="0"/>
    <x v="0"/>
    <x v="1"/>
    <n v="0"/>
    <n v="1"/>
  </r>
  <r>
    <x v="0"/>
    <x v="0"/>
    <x v="0"/>
    <x v="2"/>
    <n v="0"/>
    <n v="3"/>
  </r>
  <r>
    <x v="0"/>
    <x v="0"/>
    <x v="0"/>
    <x v="3"/>
    <n v="0"/>
    <n v="2"/>
  </r>
  <r>
    <x v="0"/>
    <x v="0"/>
    <x v="0"/>
    <x v="4"/>
    <n v="0"/>
    <n v="2"/>
  </r>
  <r>
    <x v="0"/>
    <x v="0"/>
    <x v="0"/>
    <x v="5"/>
    <n v="0"/>
    <n v="1"/>
  </r>
  <r>
    <x v="0"/>
    <x v="0"/>
    <x v="0"/>
    <x v="6"/>
    <n v="0"/>
    <n v="1"/>
  </r>
  <r>
    <x v="0"/>
    <x v="0"/>
    <x v="0"/>
    <x v="7"/>
    <n v="0"/>
    <n v="1"/>
  </r>
  <r>
    <x v="0"/>
    <x v="1"/>
    <x v="1"/>
    <x v="0"/>
    <n v="0"/>
    <n v="3"/>
  </r>
  <r>
    <x v="0"/>
    <x v="1"/>
    <x v="1"/>
    <x v="1"/>
    <n v="0"/>
    <n v="1"/>
  </r>
  <r>
    <x v="0"/>
    <x v="1"/>
    <x v="1"/>
    <x v="3"/>
    <n v="0"/>
    <n v="2"/>
  </r>
  <r>
    <x v="0"/>
    <x v="1"/>
    <x v="1"/>
    <x v="2"/>
    <n v="0"/>
    <n v="3"/>
  </r>
  <r>
    <x v="0"/>
    <x v="1"/>
    <x v="1"/>
    <x v="5"/>
    <n v="0"/>
    <n v="3"/>
  </r>
  <r>
    <x v="0"/>
    <x v="1"/>
    <x v="1"/>
    <x v="7"/>
    <n v="0"/>
    <n v="1"/>
  </r>
  <r>
    <x v="0"/>
    <x v="2"/>
    <x v="2"/>
    <x v="0"/>
    <n v="0"/>
    <n v="3"/>
  </r>
  <r>
    <x v="0"/>
    <x v="2"/>
    <x v="2"/>
    <x v="1"/>
    <n v="0"/>
    <n v="1"/>
  </r>
  <r>
    <x v="0"/>
    <x v="2"/>
    <x v="2"/>
    <x v="2"/>
    <n v="0"/>
    <n v="3"/>
  </r>
  <r>
    <x v="0"/>
    <x v="2"/>
    <x v="2"/>
    <x v="5"/>
    <n v="0"/>
    <n v="3"/>
  </r>
  <r>
    <x v="0"/>
    <x v="2"/>
    <x v="2"/>
    <x v="7"/>
    <n v="0"/>
    <n v="1"/>
  </r>
  <r>
    <x v="0"/>
    <x v="3"/>
    <x v="3"/>
    <x v="0"/>
    <n v="0"/>
    <n v="3"/>
  </r>
  <r>
    <x v="0"/>
    <x v="3"/>
    <x v="3"/>
    <x v="1"/>
    <n v="0"/>
    <n v="1"/>
  </r>
  <r>
    <x v="0"/>
    <x v="3"/>
    <x v="3"/>
    <x v="2"/>
    <n v="0"/>
    <n v="1"/>
  </r>
  <r>
    <x v="0"/>
    <x v="3"/>
    <x v="3"/>
    <x v="5"/>
    <n v="0"/>
    <n v="1"/>
  </r>
  <r>
    <x v="0"/>
    <x v="3"/>
    <x v="3"/>
    <x v="3"/>
    <n v="0"/>
    <n v="1"/>
  </r>
  <r>
    <x v="0"/>
    <x v="3"/>
    <x v="3"/>
    <x v="7"/>
    <n v="0"/>
    <n v="1"/>
  </r>
  <r>
    <x v="0"/>
    <x v="3"/>
    <x v="4"/>
    <x v="0"/>
    <n v="0"/>
    <n v="2"/>
  </r>
  <r>
    <x v="0"/>
    <x v="3"/>
    <x v="4"/>
    <x v="1"/>
    <n v="0"/>
    <n v="1"/>
  </r>
  <r>
    <x v="0"/>
    <x v="3"/>
    <x v="4"/>
    <x v="2"/>
    <n v="0"/>
    <n v="1"/>
  </r>
  <r>
    <x v="0"/>
    <x v="3"/>
    <x v="4"/>
    <x v="3"/>
    <n v="0"/>
    <n v="1"/>
  </r>
  <r>
    <x v="0"/>
    <x v="3"/>
    <x v="4"/>
    <x v="4"/>
    <n v="0"/>
    <n v="1"/>
  </r>
  <r>
    <x v="0"/>
    <x v="3"/>
    <x v="4"/>
    <x v="5"/>
    <n v="0"/>
    <n v="1"/>
  </r>
  <r>
    <x v="0"/>
    <x v="3"/>
    <x v="4"/>
    <x v="6"/>
    <n v="0"/>
    <n v="1"/>
  </r>
  <r>
    <x v="0"/>
    <x v="3"/>
    <x v="4"/>
    <x v="7"/>
    <n v="0"/>
    <n v="1"/>
  </r>
  <r>
    <x v="0"/>
    <x v="3"/>
    <x v="5"/>
    <x v="0"/>
    <n v="0"/>
    <n v="2"/>
  </r>
  <r>
    <x v="0"/>
    <x v="3"/>
    <x v="5"/>
    <x v="1"/>
    <n v="0"/>
    <n v="1"/>
  </r>
  <r>
    <x v="0"/>
    <x v="3"/>
    <x v="5"/>
    <x v="3"/>
    <n v="0"/>
    <n v="1"/>
  </r>
  <r>
    <x v="0"/>
    <x v="3"/>
    <x v="5"/>
    <x v="2"/>
    <n v="0"/>
    <n v="1"/>
  </r>
  <r>
    <x v="0"/>
    <x v="3"/>
    <x v="5"/>
    <x v="5"/>
    <n v="0"/>
    <n v="1"/>
  </r>
  <r>
    <x v="0"/>
    <x v="3"/>
    <x v="5"/>
    <x v="7"/>
    <n v="0"/>
    <n v="2"/>
  </r>
  <r>
    <x v="1"/>
    <x v="4"/>
    <x v="6"/>
    <x v="3"/>
    <n v="-1"/>
    <n v="1"/>
  </r>
  <r>
    <x v="1"/>
    <x v="4"/>
    <x v="6"/>
    <x v="5"/>
    <n v="0"/>
    <n v="1"/>
  </r>
  <r>
    <x v="1"/>
    <x v="4"/>
    <x v="6"/>
    <x v="7"/>
    <n v="0"/>
    <n v="1"/>
  </r>
  <r>
    <x v="1"/>
    <x v="5"/>
    <x v="7"/>
    <x v="3"/>
    <n v="0"/>
    <n v="2"/>
  </r>
  <r>
    <x v="1"/>
    <x v="5"/>
    <x v="7"/>
    <x v="0"/>
    <n v="0"/>
    <n v="2"/>
  </r>
  <r>
    <x v="1"/>
    <x v="5"/>
    <x v="7"/>
    <x v="2"/>
    <n v="0"/>
    <n v="2"/>
  </r>
  <r>
    <x v="1"/>
    <x v="5"/>
    <x v="7"/>
    <x v="5"/>
    <n v="0"/>
    <n v="2"/>
  </r>
  <r>
    <x v="1"/>
    <x v="5"/>
    <x v="7"/>
    <x v="1"/>
    <n v="0"/>
    <n v="1"/>
  </r>
  <r>
    <x v="1"/>
    <x v="5"/>
    <x v="7"/>
    <x v="7"/>
    <n v="0"/>
    <n v="1"/>
  </r>
  <r>
    <x v="1"/>
    <x v="5"/>
    <x v="8"/>
    <x v="3"/>
    <n v="0"/>
    <n v="4"/>
  </r>
  <r>
    <x v="1"/>
    <x v="5"/>
    <x v="8"/>
    <x v="0"/>
    <n v="0"/>
    <n v="2"/>
  </r>
  <r>
    <x v="1"/>
    <x v="5"/>
    <x v="8"/>
    <x v="2"/>
    <n v="0"/>
    <n v="2"/>
  </r>
  <r>
    <x v="1"/>
    <x v="5"/>
    <x v="8"/>
    <x v="5"/>
    <n v="0"/>
    <n v="2"/>
  </r>
  <r>
    <x v="1"/>
    <x v="5"/>
    <x v="8"/>
    <x v="1"/>
    <n v="0"/>
    <n v="0"/>
  </r>
  <r>
    <x v="1"/>
    <x v="5"/>
    <x v="8"/>
    <x v="7"/>
    <n v="0"/>
    <n v="1"/>
  </r>
  <r>
    <x v="1"/>
    <x v="5"/>
    <x v="9"/>
    <x v="3"/>
    <n v="0"/>
    <n v="3"/>
  </r>
  <r>
    <x v="1"/>
    <x v="5"/>
    <x v="9"/>
    <x v="0"/>
    <n v="0"/>
    <n v="1"/>
  </r>
  <r>
    <x v="1"/>
    <x v="5"/>
    <x v="9"/>
    <x v="2"/>
    <n v="0"/>
    <n v="4"/>
  </r>
  <r>
    <x v="1"/>
    <x v="5"/>
    <x v="9"/>
    <x v="5"/>
    <n v="0"/>
    <n v="3"/>
  </r>
  <r>
    <x v="1"/>
    <x v="5"/>
    <x v="9"/>
    <x v="1"/>
    <n v="0"/>
    <n v="1"/>
  </r>
  <r>
    <x v="1"/>
    <x v="5"/>
    <x v="9"/>
    <x v="7"/>
    <n v="0"/>
    <n v="1"/>
  </r>
  <r>
    <x v="1"/>
    <x v="5"/>
    <x v="10"/>
    <x v="3"/>
    <n v="0"/>
    <n v="2"/>
  </r>
  <r>
    <x v="1"/>
    <x v="5"/>
    <x v="10"/>
    <x v="0"/>
    <n v="-1"/>
    <n v="2"/>
  </r>
  <r>
    <x v="1"/>
    <x v="5"/>
    <x v="10"/>
    <x v="2"/>
    <n v="0"/>
    <n v="2"/>
  </r>
  <r>
    <x v="1"/>
    <x v="5"/>
    <x v="10"/>
    <x v="5"/>
    <n v="0"/>
    <n v="2"/>
  </r>
  <r>
    <x v="1"/>
    <x v="5"/>
    <x v="10"/>
    <x v="1"/>
    <n v="-1"/>
    <n v="1"/>
  </r>
  <r>
    <x v="1"/>
    <x v="5"/>
    <x v="10"/>
    <x v="7"/>
    <n v="0"/>
    <n v="1"/>
  </r>
  <r>
    <x v="1"/>
    <x v="5"/>
    <x v="11"/>
    <x v="3"/>
    <n v="-1"/>
    <n v="2"/>
  </r>
  <r>
    <x v="1"/>
    <x v="5"/>
    <x v="11"/>
    <x v="0"/>
    <n v="-1"/>
    <n v="2"/>
  </r>
  <r>
    <x v="1"/>
    <x v="5"/>
    <x v="11"/>
    <x v="2"/>
    <n v="0"/>
    <n v="2"/>
  </r>
  <r>
    <x v="1"/>
    <x v="5"/>
    <x v="11"/>
    <x v="5"/>
    <n v="0"/>
    <n v="2"/>
  </r>
  <r>
    <x v="1"/>
    <x v="5"/>
    <x v="11"/>
    <x v="1"/>
    <n v="-1"/>
    <n v="1"/>
  </r>
  <r>
    <x v="1"/>
    <x v="5"/>
    <x v="11"/>
    <x v="7"/>
    <n v="0"/>
    <n v="1"/>
  </r>
  <r>
    <x v="1"/>
    <x v="5"/>
    <x v="12"/>
    <x v="3"/>
    <n v="0"/>
    <n v="2"/>
  </r>
  <r>
    <x v="1"/>
    <x v="5"/>
    <x v="12"/>
    <x v="0"/>
    <n v="0"/>
    <n v="3"/>
  </r>
  <r>
    <x v="1"/>
    <x v="5"/>
    <x v="12"/>
    <x v="2"/>
    <n v="0"/>
    <n v="2"/>
  </r>
  <r>
    <x v="1"/>
    <x v="5"/>
    <x v="12"/>
    <x v="5"/>
    <n v="0"/>
    <n v="2"/>
  </r>
  <r>
    <x v="1"/>
    <x v="5"/>
    <x v="12"/>
    <x v="1"/>
    <n v="0"/>
    <n v="2"/>
  </r>
  <r>
    <x v="1"/>
    <x v="5"/>
    <x v="12"/>
    <x v="7"/>
    <n v="0"/>
    <n v="1"/>
  </r>
  <r>
    <x v="1"/>
    <x v="6"/>
    <x v="13"/>
    <x v="3"/>
    <n v="0"/>
    <n v="1"/>
  </r>
  <r>
    <x v="1"/>
    <x v="6"/>
    <x v="13"/>
    <x v="0"/>
    <n v="-1"/>
    <n v="0"/>
  </r>
  <r>
    <x v="1"/>
    <x v="6"/>
    <x v="13"/>
    <x v="2"/>
    <n v="0"/>
    <n v="1"/>
  </r>
  <r>
    <x v="1"/>
    <x v="6"/>
    <x v="13"/>
    <x v="5"/>
    <n v="0"/>
    <n v="2"/>
  </r>
  <r>
    <x v="1"/>
    <x v="6"/>
    <x v="13"/>
    <x v="1"/>
    <n v="0"/>
    <n v="1"/>
  </r>
  <r>
    <x v="1"/>
    <x v="6"/>
    <x v="13"/>
    <x v="7"/>
    <n v="0"/>
    <n v="1"/>
  </r>
  <r>
    <x v="2"/>
    <x v="7"/>
    <x v="14"/>
    <x v="3"/>
    <n v="-1"/>
    <n v="3"/>
  </r>
  <r>
    <x v="2"/>
    <x v="7"/>
    <x v="14"/>
    <x v="0"/>
    <n v="-1"/>
    <n v="3"/>
  </r>
  <r>
    <x v="2"/>
    <x v="7"/>
    <x v="14"/>
    <x v="2"/>
    <n v="0"/>
    <n v="3"/>
  </r>
  <r>
    <x v="2"/>
    <x v="7"/>
    <x v="14"/>
    <x v="1"/>
    <n v="-1"/>
    <n v="0"/>
  </r>
  <r>
    <x v="2"/>
    <x v="7"/>
    <x v="14"/>
    <x v="5"/>
    <n v="0"/>
    <n v="3"/>
  </r>
  <r>
    <x v="2"/>
    <x v="7"/>
    <x v="14"/>
    <x v="7"/>
    <n v="-2"/>
    <n v="0"/>
  </r>
  <r>
    <x v="2"/>
    <x v="7"/>
    <x v="15"/>
    <x v="3"/>
    <n v="0"/>
    <n v="2"/>
  </r>
  <r>
    <x v="2"/>
    <x v="7"/>
    <x v="15"/>
    <x v="0"/>
    <n v="0"/>
    <n v="4"/>
  </r>
  <r>
    <x v="2"/>
    <x v="7"/>
    <x v="15"/>
    <x v="1"/>
    <n v="0"/>
    <n v="0"/>
  </r>
  <r>
    <x v="2"/>
    <x v="7"/>
    <x v="15"/>
    <x v="2"/>
    <n v="0"/>
    <n v="1"/>
  </r>
  <r>
    <x v="2"/>
    <x v="7"/>
    <x v="15"/>
    <x v="5"/>
    <n v="0"/>
    <n v="2"/>
  </r>
  <r>
    <x v="2"/>
    <x v="7"/>
    <x v="16"/>
    <x v="3"/>
    <n v="0"/>
    <n v="3"/>
  </r>
  <r>
    <x v="2"/>
    <x v="7"/>
    <x v="16"/>
    <x v="0"/>
    <n v="-3"/>
    <n v="0"/>
  </r>
  <r>
    <x v="2"/>
    <x v="7"/>
    <x v="16"/>
    <x v="2"/>
    <n v="0"/>
    <n v="1"/>
  </r>
  <r>
    <x v="2"/>
    <x v="7"/>
    <x v="16"/>
    <x v="5"/>
    <n v="0"/>
    <n v="1"/>
  </r>
  <r>
    <x v="2"/>
    <x v="7"/>
    <x v="16"/>
    <x v="1"/>
    <n v="-1"/>
    <n v="1"/>
  </r>
  <r>
    <x v="2"/>
    <x v="7"/>
    <x v="16"/>
    <x v="7"/>
    <n v="-5"/>
    <n v="0"/>
  </r>
  <r>
    <x v="2"/>
    <x v="7"/>
    <x v="17"/>
    <x v="3"/>
    <n v="0"/>
    <n v="3"/>
  </r>
  <r>
    <x v="2"/>
    <x v="7"/>
    <x v="17"/>
    <x v="0"/>
    <n v="-3"/>
    <n v="0"/>
  </r>
  <r>
    <x v="2"/>
    <x v="7"/>
    <x v="17"/>
    <x v="2"/>
    <n v="0"/>
    <n v="1"/>
  </r>
  <r>
    <x v="2"/>
    <x v="7"/>
    <x v="17"/>
    <x v="5"/>
    <n v="0"/>
    <n v="1"/>
  </r>
  <r>
    <x v="2"/>
    <x v="7"/>
    <x v="17"/>
    <x v="1"/>
    <n v="-1"/>
    <n v="1"/>
  </r>
  <r>
    <x v="2"/>
    <x v="7"/>
    <x v="17"/>
    <x v="7"/>
    <n v="-5"/>
    <n v="0"/>
  </r>
  <r>
    <x v="2"/>
    <x v="7"/>
    <x v="18"/>
    <x v="0"/>
    <n v="0"/>
    <n v="3"/>
  </r>
  <r>
    <x v="2"/>
    <x v="7"/>
    <x v="18"/>
    <x v="5"/>
    <n v="0"/>
    <n v="1"/>
  </r>
  <r>
    <x v="2"/>
    <x v="7"/>
    <x v="18"/>
    <x v="3"/>
    <n v="0"/>
    <n v="2"/>
  </r>
  <r>
    <x v="2"/>
    <x v="7"/>
    <x v="18"/>
    <x v="2"/>
    <n v="0"/>
    <n v="2"/>
  </r>
  <r>
    <x v="2"/>
    <x v="7"/>
    <x v="18"/>
    <x v="1"/>
    <n v="0"/>
    <n v="0"/>
  </r>
  <r>
    <x v="2"/>
    <x v="7"/>
    <x v="18"/>
    <x v="7"/>
    <n v="0"/>
    <n v="2"/>
  </r>
  <r>
    <x v="2"/>
    <x v="7"/>
    <x v="19"/>
    <x v="1"/>
    <n v="0"/>
    <n v="3"/>
  </r>
  <r>
    <x v="2"/>
    <x v="7"/>
    <x v="19"/>
    <x v="0"/>
    <n v="-3"/>
    <n v="3"/>
  </r>
  <r>
    <x v="2"/>
    <x v="7"/>
    <x v="19"/>
    <x v="3"/>
    <n v="0"/>
    <n v="4"/>
  </r>
  <r>
    <x v="2"/>
    <x v="7"/>
    <x v="19"/>
    <x v="5"/>
    <n v="0"/>
    <n v="3"/>
  </r>
  <r>
    <x v="2"/>
    <x v="7"/>
    <x v="19"/>
    <x v="2"/>
    <n v="0"/>
    <n v="3"/>
  </r>
  <r>
    <x v="2"/>
    <x v="7"/>
    <x v="19"/>
    <x v="7"/>
    <n v="-4"/>
    <n v="0"/>
  </r>
  <r>
    <x v="2"/>
    <x v="7"/>
    <x v="20"/>
    <x v="1"/>
    <n v="-1"/>
    <n v="1"/>
  </r>
  <r>
    <x v="2"/>
    <x v="7"/>
    <x v="20"/>
    <x v="0"/>
    <n v="-3"/>
    <n v="0"/>
  </r>
  <r>
    <x v="2"/>
    <x v="7"/>
    <x v="20"/>
    <x v="2"/>
    <n v="0"/>
    <n v="2"/>
  </r>
  <r>
    <x v="2"/>
    <x v="7"/>
    <x v="20"/>
    <x v="5"/>
    <n v="0"/>
    <n v="2"/>
  </r>
  <r>
    <x v="2"/>
    <x v="7"/>
    <x v="20"/>
    <x v="1"/>
    <n v="-1"/>
    <n v="1"/>
  </r>
  <r>
    <x v="2"/>
    <x v="7"/>
    <x v="20"/>
    <x v="7"/>
    <n v="-5"/>
    <n v="2"/>
  </r>
  <r>
    <x v="0"/>
    <x v="4"/>
    <x v="21"/>
    <x v="2"/>
    <n v="0"/>
    <n v="2"/>
  </r>
  <r>
    <x v="0"/>
    <x v="4"/>
    <x v="21"/>
    <x v="4"/>
    <n v="0"/>
    <n v="1"/>
  </r>
  <r>
    <x v="0"/>
    <x v="4"/>
    <x v="21"/>
    <x v="7"/>
    <n v="0"/>
    <n v="1"/>
  </r>
  <r>
    <x v="0"/>
    <x v="4"/>
    <x v="21"/>
    <x v="2"/>
    <n v="0"/>
    <n v="2"/>
  </r>
  <r>
    <x v="0"/>
    <x v="4"/>
    <x v="21"/>
    <x v="4"/>
    <n v="0"/>
    <n v="1"/>
  </r>
  <r>
    <x v="0"/>
    <x v="4"/>
    <x v="21"/>
    <x v="7"/>
    <n v="0"/>
    <n v="1"/>
  </r>
  <r>
    <x v="0"/>
    <x v="4"/>
    <x v="22"/>
    <x v="2"/>
    <n v="0"/>
    <n v="2"/>
  </r>
  <r>
    <x v="0"/>
    <x v="4"/>
    <x v="22"/>
    <x v="3"/>
    <n v="0"/>
    <n v="1"/>
  </r>
  <r>
    <x v="0"/>
    <x v="4"/>
    <x v="22"/>
    <x v="7"/>
    <n v="0"/>
    <n v="1"/>
  </r>
  <r>
    <x v="0"/>
    <x v="3"/>
    <x v="23"/>
    <x v="0"/>
    <n v="0"/>
    <n v="3"/>
  </r>
  <r>
    <x v="0"/>
    <x v="3"/>
    <x v="23"/>
    <x v="7"/>
    <n v="0"/>
    <n v="2"/>
  </r>
  <r>
    <x v="0"/>
    <x v="3"/>
    <x v="24"/>
    <x v="0"/>
    <n v="0"/>
    <n v="1"/>
  </r>
  <r>
    <x v="0"/>
    <x v="3"/>
    <x v="24"/>
    <x v="7"/>
    <n v="0"/>
    <n v="1"/>
  </r>
  <r>
    <x v="0"/>
    <x v="3"/>
    <x v="25"/>
    <x v="0"/>
    <n v="0"/>
    <n v="1"/>
  </r>
  <r>
    <x v="0"/>
    <x v="3"/>
    <x v="25"/>
    <x v="7"/>
    <n v="0"/>
    <n v="1"/>
  </r>
  <r>
    <x v="0"/>
    <x v="3"/>
    <x v="26"/>
    <x v="0"/>
    <n v="0"/>
    <n v="1"/>
  </r>
  <r>
    <x v="0"/>
    <x v="3"/>
    <x v="26"/>
    <x v="7"/>
    <n v="0"/>
    <n v="1"/>
  </r>
  <r>
    <x v="0"/>
    <x v="8"/>
    <x v="27"/>
    <x v="1"/>
    <n v="0"/>
    <n v="1"/>
  </r>
  <r>
    <x v="0"/>
    <x v="8"/>
    <x v="27"/>
    <x v="4"/>
    <n v="0"/>
    <n v="1"/>
  </r>
  <r>
    <x v="0"/>
    <x v="8"/>
    <x v="27"/>
    <x v="7"/>
    <n v="0"/>
    <n v="1"/>
  </r>
  <r>
    <x v="0"/>
    <x v="9"/>
    <x v="28"/>
    <x v="3"/>
    <n v="-1"/>
    <n v="1"/>
  </r>
  <r>
    <x v="0"/>
    <x v="9"/>
    <x v="28"/>
    <x v="5"/>
    <n v="-1"/>
    <n v="2"/>
  </r>
  <r>
    <x v="0"/>
    <x v="9"/>
    <x v="28"/>
    <x v="0"/>
    <n v="0"/>
    <n v="1"/>
  </r>
  <r>
    <x v="0"/>
    <x v="9"/>
    <x v="28"/>
    <x v="2"/>
    <n v="0"/>
    <n v="2"/>
  </r>
  <r>
    <x v="0"/>
    <x v="9"/>
    <x v="28"/>
    <x v="1"/>
    <n v="-1"/>
    <n v="1"/>
  </r>
  <r>
    <x v="0"/>
    <x v="9"/>
    <x v="28"/>
    <x v="7"/>
    <n v="0"/>
    <n v="1"/>
  </r>
  <r>
    <x v="0"/>
    <x v="10"/>
    <x v="29"/>
    <x v="5"/>
    <n v="0"/>
    <n v="4"/>
  </r>
  <r>
    <x v="0"/>
    <x v="10"/>
    <x v="29"/>
    <x v="3"/>
    <n v="0"/>
    <n v="1"/>
  </r>
  <r>
    <x v="0"/>
    <x v="10"/>
    <x v="29"/>
    <x v="1"/>
    <n v="-2"/>
    <n v="0"/>
  </r>
  <r>
    <x v="0"/>
    <x v="10"/>
    <x v="29"/>
    <x v="0"/>
    <n v="-2"/>
    <n v="0"/>
  </r>
  <r>
    <x v="0"/>
    <x v="10"/>
    <x v="29"/>
    <x v="2"/>
    <n v="0"/>
    <n v="1"/>
  </r>
  <r>
    <x v="0"/>
    <x v="10"/>
    <x v="29"/>
    <x v="7"/>
    <n v="0"/>
    <n v="1"/>
  </r>
  <r>
    <x v="0"/>
    <x v="10"/>
    <x v="30"/>
    <x v="3"/>
    <n v="0"/>
    <n v="1"/>
  </r>
  <r>
    <x v="0"/>
    <x v="10"/>
    <x v="30"/>
    <x v="0"/>
    <n v="-1"/>
    <n v="2"/>
  </r>
  <r>
    <x v="0"/>
    <x v="10"/>
    <x v="30"/>
    <x v="3"/>
    <n v="0"/>
    <n v="2"/>
  </r>
  <r>
    <x v="0"/>
    <x v="10"/>
    <x v="30"/>
    <x v="5"/>
    <n v="0"/>
    <n v="2"/>
  </r>
  <r>
    <x v="0"/>
    <x v="10"/>
    <x v="30"/>
    <x v="1"/>
    <n v="0"/>
    <n v="2"/>
  </r>
  <r>
    <x v="0"/>
    <x v="10"/>
    <x v="30"/>
    <x v="7"/>
    <n v="0"/>
    <n v="0"/>
  </r>
  <r>
    <x v="0"/>
    <x v="10"/>
    <x v="31"/>
    <x v="3"/>
    <n v="0"/>
    <n v="3"/>
  </r>
  <r>
    <x v="0"/>
    <x v="10"/>
    <x v="31"/>
    <x v="7"/>
    <n v="0"/>
    <n v="2"/>
  </r>
  <r>
    <x v="0"/>
    <x v="10"/>
    <x v="32"/>
    <x v="3"/>
    <n v="0"/>
    <n v="3"/>
  </r>
  <r>
    <x v="0"/>
    <x v="10"/>
    <x v="32"/>
    <x v="7"/>
    <n v="0"/>
    <n v="2"/>
  </r>
  <r>
    <x v="0"/>
    <x v="10"/>
    <x v="33"/>
    <x v="1"/>
    <n v="0"/>
    <n v="2"/>
  </r>
  <r>
    <x v="0"/>
    <x v="10"/>
    <x v="33"/>
    <x v="0"/>
    <n v="0"/>
    <n v="1"/>
  </r>
  <r>
    <x v="0"/>
    <x v="10"/>
    <x v="33"/>
    <x v="5"/>
    <n v="0"/>
    <n v="1"/>
  </r>
  <r>
    <x v="0"/>
    <x v="10"/>
    <x v="33"/>
    <x v="2"/>
    <n v="0"/>
    <n v="0"/>
  </r>
  <r>
    <x v="0"/>
    <x v="10"/>
    <x v="33"/>
    <x v="3"/>
    <n v="0"/>
    <n v="1"/>
  </r>
  <r>
    <x v="0"/>
    <x v="10"/>
    <x v="33"/>
    <x v="7"/>
    <n v="0"/>
    <n v="2"/>
  </r>
  <r>
    <x v="0"/>
    <x v="10"/>
    <x v="34"/>
    <x v="3"/>
    <n v="0"/>
    <n v="2"/>
  </r>
  <r>
    <x v="0"/>
    <x v="10"/>
    <x v="34"/>
    <x v="1"/>
    <n v="0"/>
    <n v="1"/>
  </r>
  <r>
    <x v="0"/>
    <x v="10"/>
    <x v="34"/>
    <x v="0"/>
    <n v="0"/>
    <n v="2"/>
  </r>
  <r>
    <x v="0"/>
    <x v="10"/>
    <x v="34"/>
    <x v="5"/>
    <n v="-1"/>
    <n v="3"/>
  </r>
  <r>
    <x v="0"/>
    <x v="10"/>
    <x v="34"/>
    <x v="2"/>
    <n v="0"/>
    <n v="2"/>
  </r>
  <r>
    <x v="0"/>
    <x v="10"/>
    <x v="34"/>
    <x v="7"/>
    <n v="0"/>
    <n v="1"/>
  </r>
  <r>
    <x v="0"/>
    <x v="11"/>
    <x v="35"/>
    <x v="1"/>
    <n v="0"/>
    <n v="0"/>
  </r>
  <r>
    <x v="0"/>
    <x v="11"/>
    <x v="35"/>
    <x v="3"/>
    <n v="-1"/>
    <n v="2"/>
  </r>
  <r>
    <x v="0"/>
    <x v="11"/>
    <x v="35"/>
    <x v="0"/>
    <n v="0"/>
    <n v="2"/>
  </r>
  <r>
    <x v="0"/>
    <x v="11"/>
    <x v="35"/>
    <x v="5"/>
    <n v="0"/>
    <n v="0"/>
  </r>
  <r>
    <x v="0"/>
    <x v="11"/>
    <x v="35"/>
    <x v="2"/>
    <n v="-1"/>
    <n v="0"/>
  </r>
  <r>
    <x v="0"/>
    <x v="11"/>
    <x v="35"/>
    <x v="7"/>
    <n v="0"/>
    <n v="3"/>
  </r>
  <r>
    <x v="0"/>
    <x v="11"/>
    <x v="36"/>
    <x v="2"/>
    <n v="0"/>
    <n v="3"/>
  </r>
  <r>
    <x v="0"/>
    <x v="11"/>
    <x v="36"/>
    <x v="1"/>
    <n v="-1"/>
    <n v="2"/>
  </r>
  <r>
    <x v="0"/>
    <x v="11"/>
    <x v="36"/>
    <x v="3"/>
    <n v="-1"/>
    <n v="3"/>
  </r>
  <r>
    <x v="0"/>
    <x v="11"/>
    <x v="36"/>
    <x v="0"/>
    <n v="0"/>
    <n v="3"/>
  </r>
  <r>
    <x v="0"/>
    <x v="11"/>
    <x v="36"/>
    <x v="5"/>
    <n v="-1"/>
    <n v="4"/>
  </r>
  <r>
    <x v="0"/>
    <x v="11"/>
    <x v="36"/>
    <x v="7"/>
    <n v="0"/>
    <n v="2"/>
  </r>
  <r>
    <x v="0"/>
    <x v="11"/>
    <x v="37"/>
    <x v="1"/>
    <n v="0"/>
    <n v="2"/>
  </r>
  <r>
    <x v="0"/>
    <x v="11"/>
    <x v="37"/>
    <x v="2"/>
    <n v="0"/>
    <n v="4"/>
  </r>
  <r>
    <x v="0"/>
    <x v="11"/>
    <x v="37"/>
    <x v="3"/>
    <n v="0"/>
    <n v="3"/>
  </r>
  <r>
    <x v="0"/>
    <x v="11"/>
    <x v="37"/>
    <x v="0"/>
    <n v="0"/>
    <n v="2"/>
  </r>
  <r>
    <x v="0"/>
    <x v="11"/>
    <x v="37"/>
    <x v="5"/>
    <n v="0"/>
    <n v="0"/>
  </r>
  <r>
    <x v="0"/>
    <x v="11"/>
    <x v="37"/>
    <x v="4"/>
    <n v="0"/>
    <n v="1"/>
  </r>
  <r>
    <x v="0"/>
    <x v="11"/>
    <x v="37"/>
    <x v="7"/>
    <n v="0"/>
    <n v="2"/>
  </r>
  <r>
    <x v="0"/>
    <x v="11"/>
    <x v="38"/>
    <x v="2"/>
    <n v="0"/>
    <n v="3"/>
  </r>
  <r>
    <x v="0"/>
    <x v="11"/>
    <x v="38"/>
    <x v="1"/>
    <n v="-1"/>
    <n v="2"/>
  </r>
  <r>
    <x v="0"/>
    <x v="11"/>
    <x v="38"/>
    <x v="3"/>
    <n v="-1"/>
    <n v="3"/>
  </r>
  <r>
    <x v="0"/>
    <x v="11"/>
    <x v="38"/>
    <x v="0"/>
    <n v="0"/>
    <n v="3"/>
  </r>
  <r>
    <x v="0"/>
    <x v="11"/>
    <x v="38"/>
    <x v="5"/>
    <n v="-1"/>
    <n v="4"/>
  </r>
  <r>
    <x v="0"/>
    <x v="11"/>
    <x v="38"/>
    <x v="7"/>
    <n v="0"/>
    <n v="2"/>
  </r>
  <r>
    <x v="0"/>
    <x v="3"/>
    <x v="39"/>
    <x v="1"/>
    <n v="0"/>
    <n v="1"/>
  </r>
  <r>
    <x v="0"/>
    <x v="3"/>
    <x v="39"/>
    <x v="3"/>
    <n v="0"/>
    <n v="1"/>
  </r>
  <r>
    <x v="0"/>
    <x v="3"/>
    <x v="39"/>
    <x v="0"/>
    <n v="0"/>
    <n v="1"/>
  </r>
  <r>
    <x v="0"/>
    <x v="3"/>
    <x v="39"/>
    <x v="4"/>
    <n v="0"/>
    <n v="1"/>
  </r>
  <r>
    <x v="0"/>
    <x v="3"/>
    <x v="39"/>
    <x v="5"/>
    <n v="0"/>
    <n v="1"/>
  </r>
  <r>
    <x v="0"/>
    <x v="3"/>
    <x v="39"/>
    <x v="2"/>
    <n v="0"/>
    <n v="1"/>
  </r>
  <r>
    <x v="0"/>
    <x v="3"/>
    <x v="39"/>
    <x v="7"/>
    <n v="-1"/>
    <n v="0"/>
  </r>
  <r>
    <x v="0"/>
    <x v="3"/>
    <x v="40"/>
    <x v="1"/>
    <n v="0"/>
    <n v="2"/>
  </r>
  <r>
    <x v="0"/>
    <x v="3"/>
    <x v="40"/>
    <x v="3"/>
    <n v="0"/>
    <n v="2"/>
  </r>
  <r>
    <x v="0"/>
    <x v="3"/>
    <x v="40"/>
    <x v="0"/>
    <n v="0"/>
    <n v="3"/>
  </r>
  <r>
    <x v="0"/>
    <x v="3"/>
    <x v="40"/>
    <x v="5"/>
    <n v="-1"/>
    <n v="2"/>
  </r>
  <r>
    <x v="0"/>
    <x v="3"/>
    <x v="40"/>
    <x v="2"/>
    <n v="0"/>
    <n v="2"/>
  </r>
  <r>
    <x v="0"/>
    <x v="3"/>
    <x v="40"/>
    <x v="7"/>
    <n v="0"/>
    <n v="1"/>
  </r>
  <r>
    <x v="3"/>
    <x v="1"/>
    <x v="41"/>
    <x v="2"/>
    <n v="0"/>
    <n v="2"/>
  </r>
  <r>
    <x v="3"/>
    <x v="1"/>
    <x v="41"/>
    <x v="0"/>
    <n v="0"/>
    <n v="2"/>
  </r>
  <r>
    <x v="3"/>
    <x v="1"/>
    <x v="41"/>
    <x v="3"/>
    <n v="0"/>
    <n v="2"/>
  </r>
  <r>
    <x v="3"/>
    <x v="1"/>
    <x v="41"/>
    <x v="1"/>
    <n v="0"/>
    <n v="1"/>
  </r>
  <r>
    <x v="3"/>
    <x v="1"/>
    <x v="41"/>
    <x v="7"/>
    <n v="0"/>
    <n v="2"/>
  </r>
  <r>
    <x v="3"/>
    <x v="9"/>
    <x v="42"/>
    <x v="1"/>
    <n v="0"/>
    <n v="1"/>
  </r>
  <r>
    <x v="3"/>
    <x v="9"/>
    <x v="42"/>
    <x v="3"/>
    <n v="0"/>
    <n v="2"/>
  </r>
  <r>
    <x v="3"/>
    <x v="9"/>
    <x v="42"/>
    <x v="2"/>
    <n v="0"/>
    <n v="1"/>
  </r>
  <r>
    <x v="3"/>
    <x v="9"/>
    <x v="42"/>
    <x v="5"/>
    <n v="0"/>
    <n v="1"/>
  </r>
  <r>
    <x v="3"/>
    <x v="9"/>
    <x v="42"/>
    <x v="7"/>
    <n v="0"/>
    <n v="2"/>
  </r>
  <r>
    <x v="3"/>
    <x v="9"/>
    <x v="43"/>
    <x v="1"/>
    <n v="0"/>
    <n v="1"/>
  </r>
  <r>
    <x v="3"/>
    <x v="9"/>
    <x v="43"/>
    <x v="3"/>
    <n v="0"/>
    <n v="2"/>
  </r>
  <r>
    <x v="3"/>
    <x v="9"/>
    <x v="43"/>
    <x v="2"/>
    <n v="0"/>
    <n v="1"/>
  </r>
  <r>
    <x v="3"/>
    <x v="9"/>
    <x v="43"/>
    <x v="5"/>
    <n v="0"/>
    <n v="1"/>
  </r>
  <r>
    <x v="3"/>
    <x v="9"/>
    <x v="43"/>
    <x v="7"/>
    <n v="0"/>
    <n v="2"/>
  </r>
  <r>
    <x v="3"/>
    <x v="9"/>
    <x v="44"/>
    <x v="1"/>
    <n v="0"/>
    <n v="2"/>
  </r>
  <r>
    <x v="3"/>
    <x v="9"/>
    <x v="44"/>
    <x v="2"/>
    <n v="0"/>
    <n v="1"/>
  </r>
  <r>
    <x v="3"/>
    <x v="9"/>
    <x v="44"/>
    <x v="5"/>
    <n v="0"/>
    <n v="1"/>
  </r>
  <r>
    <x v="3"/>
    <x v="9"/>
    <x v="44"/>
    <x v="7"/>
    <n v="0"/>
    <n v="2"/>
  </r>
  <r>
    <x v="3"/>
    <x v="9"/>
    <x v="45"/>
    <x v="1"/>
    <n v="0"/>
    <n v="2"/>
  </r>
  <r>
    <x v="3"/>
    <x v="9"/>
    <x v="45"/>
    <x v="3"/>
    <n v="0"/>
    <n v="2"/>
  </r>
  <r>
    <x v="3"/>
    <x v="9"/>
    <x v="45"/>
    <x v="2"/>
    <n v="0"/>
    <n v="1"/>
  </r>
  <r>
    <x v="3"/>
    <x v="9"/>
    <x v="45"/>
    <x v="5"/>
    <n v="0"/>
    <n v="1"/>
  </r>
  <r>
    <x v="3"/>
    <x v="9"/>
    <x v="45"/>
    <x v="7"/>
    <n v="0"/>
    <n v="2"/>
  </r>
  <r>
    <x v="3"/>
    <x v="9"/>
    <x v="46"/>
    <x v="1"/>
    <n v="0"/>
    <n v="2"/>
  </r>
  <r>
    <x v="3"/>
    <x v="9"/>
    <x v="46"/>
    <x v="3"/>
    <n v="0"/>
    <n v="2"/>
  </r>
  <r>
    <x v="3"/>
    <x v="9"/>
    <x v="46"/>
    <x v="2"/>
    <n v="0"/>
    <n v="1"/>
  </r>
  <r>
    <x v="3"/>
    <x v="9"/>
    <x v="46"/>
    <x v="5"/>
    <n v="0"/>
    <n v="1"/>
  </r>
  <r>
    <x v="3"/>
    <x v="9"/>
    <x v="46"/>
    <x v="7"/>
    <n v="0"/>
    <n v="2"/>
  </r>
  <r>
    <x v="3"/>
    <x v="9"/>
    <x v="47"/>
    <x v="1"/>
    <n v="0"/>
    <n v="2"/>
  </r>
  <r>
    <x v="3"/>
    <x v="9"/>
    <x v="47"/>
    <x v="3"/>
    <n v="0"/>
    <n v="2"/>
  </r>
  <r>
    <x v="3"/>
    <x v="9"/>
    <x v="47"/>
    <x v="2"/>
    <n v="0"/>
    <n v="1"/>
  </r>
  <r>
    <x v="3"/>
    <x v="9"/>
    <x v="47"/>
    <x v="5"/>
    <n v="0"/>
    <n v="1"/>
  </r>
  <r>
    <x v="3"/>
    <x v="9"/>
    <x v="47"/>
    <x v="7"/>
    <n v="0"/>
    <n v="2"/>
  </r>
  <r>
    <x v="3"/>
    <x v="9"/>
    <x v="48"/>
    <x v="1"/>
    <n v="0"/>
    <n v="2"/>
  </r>
  <r>
    <x v="3"/>
    <x v="9"/>
    <x v="48"/>
    <x v="3"/>
    <n v="0"/>
    <n v="2"/>
  </r>
  <r>
    <x v="3"/>
    <x v="9"/>
    <x v="48"/>
    <x v="2"/>
    <n v="0"/>
    <n v="1"/>
  </r>
  <r>
    <x v="3"/>
    <x v="9"/>
    <x v="48"/>
    <x v="5"/>
    <n v="0"/>
    <n v="1"/>
  </r>
  <r>
    <x v="3"/>
    <x v="9"/>
    <x v="48"/>
    <x v="7"/>
    <n v="0"/>
    <n v="2"/>
  </r>
  <r>
    <x v="3"/>
    <x v="9"/>
    <x v="49"/>
    <x v="1"/>
    <n v="0"/>
    <n v="2"/>
  </r>
  <r>
    <x v="3"/>
    <x v="9"/>
    <x v="49"/>
    <x v="3"/>
    <n v="0"/>
    <n v="2"/>
  </r>
  <r>
    <x v="3"/>
    <x v="9"/>
    <x v="49"/>
    <x v="2"/>
    <n v="0"/>
    <n v="1"/>
  </r>
  <r>
    <x v="3"/>
    <x v="9"/>
    <x v="49"/>
    <x v="5"/>
    <n v="0"/>
    <n v="1"/>
  </r>
  <r>
    <x v="3"/>
    <x v="9"/>
    <x v="49"/>
    <x v="7"/>
    <n v="0"/>
    <n v="2"/>
  </r>
  <r>
    <x v="3"/>
    <x v="9"/>
    <x v="50"/>
    <x v="3"/>
    <n v="0"/>
    <n v="2"/>
  </r>
  <r>
    <x v="3"/>
    <x v="9"/>
    <x v="50"/>
    <x v="2"/>
    <n v="0"/>
    <n v="1"/>
  </r>
  <r>
    <x v="3"/>
    <x v="9"/>
    <x v="50"/>
    <x v="5"/>
    <n v="0"/>
    <n v="1"/>
  </r>
  <r>
    <x v="3"/>
    <x v="9"/>
    <x v="50"/>
    <x v="7"/>
    <n v="0"/>
    <n v="2"/>
  </r>
  <r>
    <x v="3"/>
    <x v="9"/>
    <x v="51"/>
    <x v="1"/>
    <n v="0"/>
    <n v="1"/>
  </r>
  <r>
    <x v="3"/>
    <x v="9"/>
    <x v="51"/>
    <x v="3"/>
    <n v="0"/>
    <n v="1"/>
  </r>
  <r>
    <x v="3"/>
    <x v="9"/>
    <x v="51"/>
    <x v="4"/>
    <n v="0"/>
    <n v="1"/>
  </r>
  <r>
    <x v="3"/>
    <x v="9"/>
    <x v="51"/>
    <x v="2"/>
    <n v="0"/>
    <n v="0"/>
  </r>
  <r>
    <x v="3"/>
    <x v="9"/>
    <x v="51"/>
    <x v="5"/>
    <n v="0"/>
    <n v="0"/>
  </r>
  <r>
    <x v="3"/>
    <x v="9"/>
    <x v="51"/>
    <x v="7"/>
    <n v="-1"/>
    <n v="0"/>
  </r>
  <r>
    <x v="3"/>
    <x v="0"/>
    <x v="52"/>
    <x v="1"/>
    <n v="-1"/>
    <n v="1"/>
  </r>
  <r>
    <x v="3"/>
    <x v="0"/>
    <x v="52"/>
    <x v="0"/>
    <n v="-3"/>
    <n v="2"/>
  </r>
  <r>
    <x v="3"/>
    <x v="0"/>
    <x v="52"/>
    <x v="2"/>
    <n v="-1"/>
    <n v="2"/>
  </r>
  <r>
    <x v="3"/>
    <x v="0"/>
    <x v="52"/>
    <x v="3"/>
    <n v="-4"/>
    <n v="2"/>
  </r>
  <r>
    <x v="3"/>
    <x v="0"/>
    <x v="52"/>
    <x v="4"/>
    <n v="0"/>
    <n v="2"/>
  </r>
  <r>
    <x v="3"/>
    <x v="0"/>
    <x v="52"/>
    <x v="7"/>
    <n v="0"/>
    <n v="4"/>
  </r>
  <r>
    <x v="3"/>
    <x v="12"/>
    <x v="53"/>
    <x v="0"/>
    <n v="0"/>
    <n v="2"/>
  </r>
  <r>
    <x v="3"/>
    <x v="12"/>
    <x v="53"/>
    <x v="2"/>
    <n v="0"/>
    <n v="1"/>
  </r>
  <r>
    <x v="3"/>
    <x v="12"/>
    <x v="53"/>
    <x v="3"/>
    <n v="0"/>
    <n v="0"/>
  </r>
  <r>
    <x v="3"/>
    <x v="12"/>
    <x v="53"/>
    <x v="7"/>
    <n v="0"/>
    <n v="1"/>
  </r>
  <r>
    <x v="3"/>
    <x v="12"/>
    <x v="54"/>
    <x v="0"/>
    <n v="0"/>
    <n v="1"/>
  </r>
  <r>
    <x v="3"/>
    <x v="12"/>
    <x v="54"/>
    <x v="3"/>
    <n v="0"/>
    <n v="2"/>
  </r>
  <r>
    <x v="3"/>
    <x v="12"/>
    <x v="54"/>
    <x v="7"/>
    <n v="0"/>
    <n v="1"/>
  </r>
  <r>
    <x v="3"/>
    <x v="12"/>
    <x v="55"/>
    <x v="0"/>
    <n v="0"/>
    <n v="2"/>
  </r>
  <r>
    <x v="3"/>
    <x v="12"/>
    <x v="55"/>
    <x v="2"/>
    <n v="-1"/>
    <n v="0"/>
  </r>
  <r>
    <x v="3"/>
    <x v="12"/>
    <x v="55"/>
    <x v="3"/>
    <n v="-1"/>
    <n v="1"/>
  </r>
  <r>
    <x v="3"/>
    <x v="12"/>
    <x v="55"/>
    <x v="7"/>
    <n v="0"/>
    <n v="1"/>
  </r>
  <r>
    <x v="3"/>
    <x v="12"/>
    <x v="56"/>
    <x v="0"/>
    <n v="0"/>
    <n v="2"/>
  </r>
  <r>
    <x v="3"/>
    <x v="12"/>
    <x v="56"/>
    <x v="2"/>
    <n v="-1"/>
    <n v="0"/>
  </r>
  <r>
    <x v="3"/>
    <x v="12"/>
    <x v="56"/>
    <x v="3"/>
    <n v="-1"/>
    <n v="1"/>
  </r>
  <r>
    <x v="3"/>
    <x v="12"/>
    <x v="56"/>
    <x v="7"/>
    <n v="0"/>
    <n v="1"/>
  </r>
  <r>
    <x v="3"/>
    <x v="3"/>
    <x v="57"/>
    <x v="0"/>
    <n v="0"/>
    <n v="2"/>
  </r>
  <r>
    <x v="3"/>
    <x v="3"/>
    <x v="57"/>
    <x v="3"/>
    <n v="0"/>
    <n v="2"/>
  </r>
  <r>
    <x v="3"/>
    <x v="3"/>
    <x v="57"/>
    <x v="1"/>
    <n v="0"/>
    <n v="1"/>
  </r>
  <r>
    <x v="3"/>
    <x v="3"/>
    <x v="57"/>
    <x v="2"/>
    <n v="0"/>
    <n v="2"/>
  </r>
  <r>
    <x v="3"/>
    <x v="3"/>
    <x v="57"/>
    <x v="5"/>
    <n v="0"/>
    <n v="2"/>
  </r>
  <r>
    <x v="3"/>
    <x v="3"/>
    <x v="57"/>
    <x v="7"/>
    <n v="0"/>
    <n v="2"/>
  </r>
  <r>
    <x v="3"/>
    <x v="3"/>
    <x v="58"/>
    <x v="0"/>
    <n v="0"/>
    <n v="3"/>
  </r>
  <r>
    <x v="3"/>
    <x v="3"/>
    <x v="58"/>
    <x v="3"/>
    <n v="0"/>
    <n v="1"/>
  </r>
  <r>
    <x v="3"/>
    <x v="3"/>
    <x v="58"/>
    <x v="1"/>
    <n v="0"/>
    <n v="0"/>
  </r>
  <r>
    <x v="3"/>
    <x v="3"/>
    <x v="58"/>
    <x v="2"/>
    <n v="0"/>
    <n v="1"/>
  </r>
  <r>
    <x v="3"/>
    <x v="3"/>
    <x v="58"/>
    <x v="5"/>
    <n v="0"/>
    <n v="1"/>
  </r>
  <r>
    <x v="3"/>
    <x v="3"/>
    <x v="58"/>
    <x v="7"/>
    <n v="0"/>
    <n v="1"/>
  </r>
  <r>
    <x v="3"/>
    <x v="3"/>
    <x v="59"/>
    <x v="3"/>
    <n v="0"/>
    <n v="4"/>
  </r>
  <r>
    <x v="3"/>
    <x v="3"/>
    <x v="59"/>
    <x v="5"/>
    <n v="0"/>
    <n v="2"/>
  </r>
  <r>
    <x v="3"/>
    <x v="3"/>
    <x v="59"/>
    <x v="2"/>
    <n v="-1"/>
    <n v="0"/>
  </r>
  <r>
    <x v="3"/>
    <x v="3"/>
    <x v="59"/>
    <x v="7"/>
    <n v="0"/>
    <n v="3"/>
  </r>
  <r>
    <x v="3"/>
    <x v="3"/>
    <x v="60"/>
    <x v="0"/>
    <n v="0"/>
    <n v="3"/>
  </r>
  <r>
    <x v="3"/>
    <x v="3"/>
    <x v="60"/>
    <x v="3"/>
    <n v="0"/>
    <n v="2"/>
  </r>
  <r>
    <x v="3"/>
    <x v="3"/>
    <x v="60"/>
    <x v="2"/>
    <n v="0"/>
    <n v="2"/>
  </r>
  <r>
    <x v="3"/>
    <x v="3"/>
    <x v="60"/>
    <x v="5"/>
    <n v="0"/>
    <n v="2"/>
  </r>
  <r>
    <x v="3"/>
    <x v="3"/>
    <x v="60"/>
    <x v="7"/>
    <n v="0"/>
    <n v="3"/>
  </r>
  <r>
    <x v="3"/>
    <x v="3"/>
    <x v="61"/>
    <x v="0"/>
    <n v="0"/>
    <n v="3"/>
  </r>
  <r>
    <x v="3"/>
    <x v="3"/>
    <x v="61"/>
    <x v="3"/>
    <n v="0"/>
    <n v="2"/>
  </r>
  <r>
    <x v="3"/>
    <x v="3"/>
    <x v="61"/>
    <x v="2"/>
    <n v="0"/>
    <n v="2"/>
  </r>
  <r>
    <x v="3"/>
    <x v="3"/>
    <x v="61"/>
    <x v="5"/>
    <n v="0"/>
    <n v="2"/>
  </r>
  <r>
    <x v="3"/>
    <x v="3"/>
    <x v="61"/>
    <x v="7"/>
    <n v="0"/>
    <n v="5"/>
  </r>
  <r>
    <x v="3"/>
    <x v="3"/>
    <x v="62"/>
    <x v="0"/>
    <n v="-1"/>
    <n v="1"/>
  </r>
  <r>
    <x v="3"/>
    <x v="3"/>
    <x v="62"/>
    <x v="1"/>
    <n v="0"/>
    <n v="1"/>
  </r>
  <r>
    <x v="3"/>
    <x v="3"/>
    <x v="62"/>
    <x v="3"/>
    <n v="-1"/>
    <n v="1"/>
  </r>
  <r>
    <x v="3"/>
    <x v="3"/>
    <x v="62"/>
    <x v="7"/>
    <n v="-1"/>
    <n v="0"/>
  </r>
  <r>
    <x v="3"/>
    <x v="3"/>
    <x v="63"/>
    <x v="0"/>
    <n v="0"/>
    <n v="1"/>
  </r>
  <r>
    <x v="3"/>
    <x v="3"/>
    <x v="63"/>
    <x v="1"/>
    <n v="0"/>
    <n v="1"/>
  </r>
  <r>
    <x v="3"/>
    <x v="3"/>
    <x v="63"/>
    <x v="3"/>
    <n v="0"/>
    <n v="1"/>
  </r>
  <r>
    <x v="3"/>
    <x v="3"/>
    <x v="63"/>
    <x v="7"/>
    <n v="0"/>
    <n v="2"/>
  </r>
  <r>
    <x v="3"/>
    <x v="3"/>
    <x v="64"/>
    <x v="3"/>
    <n v="0"/>
    <n v="2"/>
  </r>
  <r>
    <x v="3"/>
    <x v="3"/>
    <x v="64"/>
    <x v="0"/>
    <n v="0"/>
    <n v="2"/>
  </r>
  <r>
    <x v="3"/>
    <x v="3"/>
    <x v="64"/>
    <x v="2"/>
    <n v="0"/>
    <n v="3"/>
  </r>
  <r>
    <x v="3"/>
    <x v="3"/>
    <x v="64"/>
    <x v="1"/>
    <n v="-1"/>
    <n v="3"/>
  </r>
  <r>
    <x v="3"/>
    <x v="3"/>
    <x v="64"/>
    <x v="7"/>
    <n v="0"/>
    <n v="5"/>
  </r>
  <r>
    <x v="3"/>
    <x v="13"/>
    <x v="65"/>
    <x v="2"/>
    <n v="0"/>
    <n v="5"/>
  </r>
  <r>
    <x v="3"/>
    <x v="13"/>
    <x v="65"/>
    <x v="1"/>
    <n v="-2"/>
    <n v="2"/>
  </r>
  <r>
    <x v="3"/>
    <x v="13"/>
    <x v="65"/>
    <x v="0"/>
    <n v="0"/>
    <n v="3"/>
  </r>
  <r>
    <x v="3"/>
    <x v="13"/>
    <x v="65"/>
    <x v="3"/>
    <n v="-1"/>
    <n v="3"/>
  </r>
  <r>
    <x v="3"/>
    <x v="2"/>
    <x v="66"/>
    <x v="0"/>
    <n v="0"/>
    <n v="4"/>
  </r>
  <r>
    <x v="3"/>
    <x v="2"/>
    <x v="66"/>
    <x v="2"/>
    <n v="0"/>
    <n v="3"/>
  </r>
  <r>
    <x v="3"/>
    <x v="2"/>
    <x v="66"/>
    <x v="1"/>
    <n v="0"/>
    <n v="3"/>
  </r>
  <r>
    <x v="3"/>
    <x v="2"/>
    <x v="66"/>
    <x v="3"/>
    <n v="-2"/>
    <n v="4"/>
  </r>
  <r>
    <x v="3"/>
    <x v="2"/>
    <x v="66"/>
    <x v="5"/>
    <n v="-2"/>
    <n v="4"/>
  </r>
  <r>
    <x v="3"/>
    <x v="2"/>
    <x v="66"/>
    <x v="7"/>
    <n v="0"/>
    <n v="1"/>
  </r>
  <r>
    <x v="4"/>
    <x v="14"/>
    <x v="67"/>
    <x v="3"/>
    <n v="0"/>
    <n v="2"/>
  </r>
  <r>
    <x v="4"/>
    <x v="14"/>
    <x v="67"/>
    <x v="1"/>
    <n v="0"/>
    <n v="2"/>
  </r>
  <r>
    <x v="4"/>
    <x v="14"/>
    <x v="67"/>
    <x v="2"/>
    <n v="0"/>
    <n v="2"/>
  </r>
  <r>
    <x v="4"/>
    <x v="14"/>
    <x v="67"/>
    <x v="0"/>
    <n v="-1"/>
    <n v="2"/>
  </r>
  <r>
    <x v="4"/>
    <x v="14"/>
    <x v="67"/>
    <x v="7"/>
    <n v="-2"/>
    <n v="0"/>
  </r>
  <r>
    <x v="4"/>
    <x v="8"/>
    <x v="68"/>
    <x v="2"/>
    <n v="0"/>
    <n v="1"/>
  </r>
  <r>
    <x v="4"/>
    <x v="8"/>
    <x v="68"/>
    <x v="3"/>
    <n v="0"/>
    <n v="2"/>
  </r>
  <r>
    <x v="4"/>
    <x v="8"/>
    <x v="68"/>
    <x v="0"/>
    <n v="-1"/>
    <n v="1"/>
  </r>
  <r>
    <x v="4"/>
    <x v="8"/>
    <x v="68"/>
    <x v="5"/>
    <n v="0"/>
    <n v="2"/>
  </r>
  <r>
    <x v="4"/>
    <x v="8"/>
    <x v="68"/>
    <x v="7"/>
    <n v="0"/>
    <n v="1"/>
  </r>
  <r>
    <x v="4"/>
    <x v="15"/>
    <x v="69"/>
    <x v="2"/>
    <n v="0"/>
    <n v="2"/>
  </r>
  <r>
    <x v="4"/>
    <x v="15"/>
    <x v="69"/>
    <x v="1"/>
    <n v="0"/>
    <n v="2"/>
  </r>
  <r>
    <x v="4"/>
    <x v="15"/>
    <x v="69"/>
    <x v="6"/>
    <n v="0"/>
    <n v="2"/>
  </r>
  <r>
    <x v="4"/>
    <x v="15"/>
    <x v="69"/>
    <x v="0"/>
    <n v="-1"/>
    <n v="0"/>
  </r>
  <r>
    <x v="4"/>
    <x v="15"/>
    <x v="69"/>
    <x v="7"/>
    <n v="0"/>
    <n v="1"/>
  </r>
  <r>
    <x v="4"/>
    <x v="15"/>
    <x v="70"/>
    <x v="2"/>
    <n v="0"/>
    <n v="3"/>
  </r>
  <r>
    <x v="4"/>
    <x v="15"/>
    <x v="70"/>
    <x v="1"/>
    <n v="0"/>
    <n v="2"/>
  </r>
  <r>
    <x v="4"/>
    <x v="15"/>
    <x v="70"/>
    <x v="6"/>
    <n v="0"/>
    <n v="3"/>
  </r>
  <r>
    <x v="4"/>
    <x v="15"/>
    <x v="70"/>
    <x v="0"/>
    <n v="-1"/>
    <n v="0"/>
  </r>
  <r>
    <x v="4"/>
    <x v="15"/>
    <x v="70"/>
    <x v="7"/>
    <n v="-1"/>
    <n v="0"/>
  </r>
  <r>
    <x v="4"/>
    <x v="15"/>
    <x v="71"/>
    <x v="2"/>
    <n v="0"/>
    <n v="3"/>
  </r>
  <r>
    <x v="4"/>
    <x v="15"/>
    <x v="71"/>
    <x v="1"/>
    <n v="0"/>
    <n v="3"/>
  </r>
  <r>
    <x v="4"/>
    <x v="15"/>
    <x v="71"/>
    <x v="6"/>
    <n v="0"/>
    <n v="3"/>
  </r>
  <r>
    <x v="4"/>
    <x v="15"/>
    <x v="71"/>
    <x v="0"/>
    <n v="-1"/>
    <n v="0"/>
  </r>
  <r>
    <x v="4"/>
    <x v="15"/>
    <x v="71"/>
    <x v="7"/>
    <n v="0"/>
    <n v="1"/>
  </r>
  <r>
    <x v="4"/>
    <x v="15"/>
    <x v="72"/>
    <x v="2"/>
    <n v="0"/>
    <n v="3"/>
  </r>
  <r>
    <x v="4"/>
    <x v="15"/>
    <x v="72"/>
    <x v="1"/>
    <n v="0"/>
    <n v="2"/>
  </r>
  <r>
    <x v="4"/>
    <x v="15"/>
    <x v="72"/>
    <x v="0"/>
    <n v="-1"/>
    <n v="0"/>
  </r>
  <r>
    <x v="4"/>
    <x v="15"/>
    <x v="72"/>
    <x v="7"/>
    <n v="0"/>
    <n v="1"/>
  </r>
  <r>
    <x v="4"/>
    <x v="15"/>
    <x v="73"/>
    <x v="2"/>
    <n v="0"/>
    <n v="3"/>
  </r>
  <r>
    <x v="4"/>
    <x v="15"/>
    <x v="73"/>
    <x v="1"/>
    <n v="0"/>
    <n v="2"/>
  </r>
  <r>
    <x v="4"/>
    <x v="15"/>
    <x v="73"/>
    <x v="6"/>
    <n v="0"/>
    <n v="3"/>
  </r>
  <r>
    <x v="4"/>
    <x v="15"/>
    <x v="73"/>
    <x v="0"/>
    <n v="-1"/>
    <n v="0"/>
  </r>
  <r>
    <x v="4"/>
    <x v="15"/>
    <x v="73"/>
    <x v="7"/>
    <n v="0"/>
    <n v="1"/>
  </r>
  <r>
    <x v="5"/>
    <x v="7"/>
    <x v="74"/>
    <x v="0"/>
    <n v="0"/>
    <n v="1"/>
  </r>
  <r>
    <x v="5"/>
    <x v="7"/>
    <x v="74"/>
    <x v="3"/>
    <n v="-1"/>
    <n v="0"/>
  </r>
  <r>
    <x v="5"/>
    <x v="7"/>
    <x v="74"/>
    <x v="1"/>
    <n v="0"/>
    <n v="1"/>
  </r>
  <r>
    <x v="5"/>
    <x v="7"/>
    <x v="74"/>
    <x v="2"/>
    <n v="0"/>
    <n v="0"/>
  </r>
  <r>
    <x v="5"/>
    <x v="7"/>
    <x v="74"/>
    <x v="5"/>
    <n v="-1"/>
    <n v="0"/>
  </r>
  <r>
    <x v="5"/>
    <x v="7"/>
    <x v="74"/>
    <x v="7"/>
    <n v="-3"/>
    <n v="0"/>
  </r>
  <r>
    <x v="5"/>
    <x v="7"/>
    <x v="75"/>
    <x v="0"/>
    <n v="-2"/>
    <n v="0"/>
  </r>
  <r>
    <x v="5"/>
    <x v="7"/>
    <x v="75"/>
    <x v="3"/>
    <n v="0"/>
    <n v="0"/>
  </r>
  <r>
    <x v="5"/>
    <x v="7"/>
    <x v="75"/>
    <x v="1"/>
    <n v="0"/>
    <n v="2"/>
  </r>
  <r>
    <x v="5"/>
    <x v="7"/>
    <x v="75"/>
    <x v="2"/>
    <n v="0"/>
    <n v="0"/>
  </r>
  <r>
    <x v="5"/>
    <x v="7"/>
    <x v="75"/>
    <x v="5"/>
    <n v="0"/>
    <n v="0"/>
  </r>
  <r>
    <x v="5"/>
    <x v="7"/>
    <x v="75"/>
    <x v="7"/>
    <n v="-3"/>
    <n v="0"/>
  </r>
  <r>
    <x v="5"/>
    <x v="16"/>
    <x v="76"/>
    <x v="0"/>
    <n v="0"/>
    <n v="4"/>
  </r>
  <r>
    <x v="5"/>
    <x v="16"/>
    <x v="76"/>
    <x v="3"/>
    <n v="0"/>
    <n v="2"/>
  </r>
  <r>
    <x v="5"/>
    <x v="16"/>
    <x v="76"/>
    <x v="1"/>
    <n v="0"/>
    <n v="3"/>
  </r>
  <r>
    <x v="5"/>
    <x v="16"/>
    <x v="76"/>
    <x v="2"/>
    <n v="0"/>
    <n v="3"/>
  </r>
  <r>
    <x v="5"/>
    <x v="16"/>
    <x v="76"/>
    <x v="5"/>
    <n v="0"/>
    <n v="3"/>
  </r>
  <r>
    <x v="5"/>
    <x v="16"/>
    <x v="76"/>
    <x v="7"/>
    <n v="0"/>
    <n v="1"/>
  </r>
  <r>
    <x v="5"/>
    <x v="16"/>
    <x v="77"/>
    <x v="0"/>
    <n v="0"/>
    <n v="1"/>
  </r>
  <r>
    <x v="5"/>
    <x v="16"/>
    <x v="77"/>
    <x v="3"/>
    <n v="0"/>
    <n v="3"/>
  </r>
  <r>
    <x v="5"/>
    <x v="16"/>
    <x v="77"/>
    <x v="1"/>
    <n v="0"/>
    <n v="1"/>
  </r>
  <r>
    <x v="5"/>
    <x v="16"/>
    <x v="77"/>
    <x v="2"/>
    <n v="0"/>
    <n v="3"/>
  </r>
  <r>
    <x v="5"/>
    <x v="16"/>
    <x v="77"/>
    <x v="5"/>
    <n v="0"/>
    <n v="3"/>
  </r>
  <r>
    <x v="5"/>
    <x v="16"/>
    <x v="77"/>
    <x v="7"/>
    <n v="0"/>
    <n v="1"/>
  </r>
  <r>
    <x v="6"/>
    <x v="17"/>
    <x v="78"/>
    <x v="8"/>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D14FB7B-3F29-46AB-9042-BC2D3E461FE8}" name="PivotTable1" cacheId="2858" applyNumberFormats="0" applyBorderFormats="0" applyFontFormats="0" applyPatternFormats="0" applyAlignmentFormats="0" applyWidthHeightFormats="1" dataCaption="Values" updatedVersion="8" minRefreshableVersion="3" rowGrandTotals="0" colGrandTotals="0" itemPrintTitles="1" mergeItem="1" createdVersion="7" indent="0" compact="0" compactData="0" gridDropZones="1" multipleFieldFilters="0">
  <location ref="A4:S84" firstHeaderRow="1" firstDataRow="3" firstDataCol="3"/>
  <pivotFields count="6">
    <pivotField axis="axisRow" compact="0" outline="0" showAll="0" defaultSubtotal="0">
      <items count="15">
        <item m="1" x="14"/>
        <item m="1" x="9"/>
        <item m="1" x="11"/>
        <item m="1" x="8"/>
        <item m="1" x="7"/>
        <item m="1" x="10"/>
        <item m="1" x="13"/>
        <item m="1" x="12"/>
        <item x="6"/>
        <item x="0"/>
        <item x="1"/>
        <item x="2"/>
        <item x="3"/>
        <item x="4"/>
        <item x="5"/>
      </items>
    </pivotField>
    <pivotField axis="axisRow" compact="0" outline="0" showAll="0" defaultSubtotal="0">
      <items count="18">
        <item x="1"/>
        <item x="9"/>
        <item x="4"/>
        <item x="0"/>
        <item x="10"/>
        <item x="16"/>
        <item x="11"/>
        <item x="14"/>
        <item x="7"/>
        <item x="3"/>
        <item x="13"/>
        <item x="5"/>
        <item x="8"/>
        <item x="2"/>
        <item x="12"/>
        <item x="6"/>
        <item x="15"/>
        <item x="17"/>
      </items>
    </pivotField>
    <pivotField axis="axisRow" compact="0" outline="0" showAll="0" defaultSubtotal="0">
      <items count="97">
        <item x="23"/>
        <item x="57"/>
        <item x="3"/>
        <item x="41"/>
        <item m="1" x="83"/>
        <item x="58"/>
        <item m="1" x="95"/>
        <item m="1" x="93"/>
        <item m="1" x="94"/>
        <item m="1" x="79"/>
        <item x="13"/>
        <item x="28"/>
        <item x="16"/>
        <item x="35"/>
        <item x="18"/>
        <item x="37"/>
        <item x="46"/>
        <item x="27"/>
        <item m="1" x="92"/>
        <item x="29"/>
        <item x="55"/>
        <item x="60"/>
        <item x="61"/>
        <item x="62"/>
        <item x="14"/>
        <item x="30"/>
        <item x="67"/>
        <item m="1" x="81"/>
        <item m="1" x="91"/>
        <item x="7"/>
        <item x="6"/>
        <item x="8"/>
        <item x="4"/>
        <item x="25"/>
        <item x="31"/>
        <item x="51"/>
        <item x="0"/>
        <item x="9"/>
        <item m="1" x="86"/>
        <item x="63"/>
        <item x="36"/>
        <item x="26"/>
        <item m="1" x="89"/>
        <item x="21"/>
        <item x="34"/>
        <item x="68"/>
        <item x="11"/>
        <item x="12"/>
        <item x="5"/>
        <item m="1" x="88"/>
        <item x="53"/>
        <item x="56"/>
        <item x="10"/>
        <item m="1" x="87"/>
        <item x="40"/>
        <item m="1" x="82"/>
        <item m="1" x="96"/>
        <item x="17"/>
        <item x="20"/>
        <item x="39"/>
        <item x="52"/>
        <item x="38"/>
        <item x="76"/>
        <item x="1"/>
        <item x="2"/>
        <item x="24"/>
        <item x="33"/>
        <item x="59"/>
        <item x="64"/>
        <item x="65"/>
        <item x="32"/>
        <item m="1" x="84"/>
        <item x="71"/>
        <item x="72"/>
        <item x="73"/>
        <item m="1" x="85"/>
        <item x="78"/>
        <item m="1" x="90"/>
        <item x="42"/>
        <item x="43"/>
        <item x="44"/>
        <item x="45"/>
        <item x="47"/>
        <item x="48"/>
        <item x="49"/>
        <item x="50"/>
        <item x="77"/>
        <item x="66"/>
        <item x="15"/>
        <item x="70"/>
        <item x="69"/>
        <item m="1" x="80"/>
        <item x="19"/>
        <item x="54"/>
        <item x="22"/>
        <item x="74"/>
        <item x="75"/>
      </items>
    </pivotField>
    <pivotField axis="axisCol" compact="0" outline="0" showAll="0" defaultSubtotal="0">
      <items count="9">
        <item x="1"/>
        <item x="3"/>
        <item x="5"/>
        <item x="0"/>
        <item x="2"/>
        <item h="1" x="8"/>
        <item x="4"/>
        <item x="6"/>
        <item x="7"/>
      </items>
    </pivotField>
    <pivotField dataField="1" compact="0" outline="0" showAll="0"/>
    <pivotField dataField="1" compact="0" outline="0" showAll="0"/>
  </pivotFields>
  <rowFields count="3">
    <field x="1"/>
    <field x="2"/>
    <field x="0"/>
  </rowFields>
  <rowItems count="78">
    <i>
      <x/>
      <x v="3"/>
      <x v="12"/>
    </i>
    <i r="1">
      <x v="63"/>
      <x v="9"/>
    </i>
    <i>
      <x v="1"/>
      <x v="11"/>
      <x v="9"/>
    </i>
    <i r="1">
      <x v="16"/>
      <x v="12"/>
    </i>
    <i r="1">
      <x v="35"/>
      <x v="12"/>
    </i>
    <i r="1">
      <x v="78"/>
      <x v="12"/>
    </i>
    <i r="1">
      <x v="79"/>
      <x v="12"/>
    </i>
    <i r="1">
      <x v="80"/>
      <x v="12"/>
    </i>
    <i r="1">
      <x v="81"/>
      <x v="12"/>
    </i>
    <i r="1">
      <x v="82"/>
      <x v="12"/>
    </i>
    <i r="1">
      <x v="83"/>
      <x v="12"/>
    </i>
    <i r="1">
      <x v="84"/>
      <x v="12"/>
    </i>
    <i r="1">
      <x v="85"/>
      <x v="12"/>
    </i>
    <i>
      <x v="2"/>
      <x v="30"/>
      <x v="10"/>
    </i>
    <i r="1">
      <x v="43"/>
      <x v="9"/>
    </i>
    <i r="1">
      <x v="94"/>
      <x v="9"/>
    </i>
    <i>
      <x v="3"/>
      <x v="36"/>
      <x v="9"/>
    </i>
    <i r="1">
      <x v="60"/>
      <x v="12"/>
    </i>
    <i>
      <x v="4"/>
      <x v="19"/>
      <x v="9"/>
    </i>
    <i r="1">
      <x v="25"/>
      <x v="9"/>
    </i>
    <i r="1">
      <x v="34"/>
      <x v="9"/>
    </i>
    <i r="1">
      <x v="44"/>
      <x v="9"/>
    </i>
    <i r="1">
      <x v="66"/>
      <x v="9"/>
    </i>
    <i r="1">
      <x v="70"/>
      <x v="9"/>
    </i>
    <i>
      <x v="5"/>
      <x v="62"/>
      <x v="14"/>
    </i>
    <i r="1">
      <x v="86"/>
      <x v="14"/>
    </i>
    <i>
      <x v="6"/>
      <x v="13"/>
      <x v="9"/>
    </i>
    <i r="1">
      <x v="15"/>
      <x v="9"/>
    </i>
    <i r="1">
      <x v="40"/>
      <x v="9"/>
    </i>
    <i r="1">
      <x v="61"/>
      <x v="9"/>
    </i>
    <i>
      <x v="7"/>
      <x v="26"/>
      <x v="13"/>
    </i>
    <i>
      <x v="8"/>
      <x v="12"/>
      <x v="11"/>
    </i>
    <i r="1">
      <x v="14"/>
      <x v="11"/>
    </i>
    <i r="1">
      <x v="24"/>
      <x v="11"/>
    </i>
    <i r="1">
      <x v="57"/>
      <x v="11"/>
    </i>
    <i r="1">
      <x v="58"/>
      <x v="11"/>
    </i>
    <i r="1">
      <x v="88"/>
      <x v="11"/>
    </i>
    <i r="1">
      <x v="92"/>
      <x v="11"/>
    </i>
    <i r="1">
      <x v="95"/>
      <x v="14"/>
    </i>
    <i r="1">
      <x v="96"/>
      <x v="14"/>
    </i>
    <i>
      <x v="9"/>
      <x/>
      <x v="9"/>
    </i>
    <i r="1">
      <x v="1"/>
      <x v="12"/>
    </i>
    <i r="1">
      <x v="2"/>
      <x v="9"/>
    </i>
    <i r="1">
      <x v="5"/>
      <x v="12"/>
    </i>
    <i r="1">
      <x v="21"/>
      <x v="12"/>
    </i>
    <i r="1">
      <x v="22"/>
      <x v="12"/>
    </i>
    <i r="1">
      <x v="23"/>
      <x v="12"/>
    </i>
    <i r="1">
      <x v="32"/>
      <x v="9"/>
    </i>
    <i r="1">
      <x v="33"/>
      <x v="9"/>
    </i>
    <i r="1">
      <x v="39"/>
      <x v="12"/>
    </i>
    <i r="1">
      <x v="41"/>
      <x v="9"/>
    </i>
    <i r="1">
      <x v="48"/>
      <x v="9"/>
    </i>
    <i r="1">
      <x v="54"/>
      <x v="9"/>
    </i>
    <i r="1">
      <x v="59"/>
      <x v="9"/>
    </i>
    <i r="1">
      <x v="65"/>
      <x v="9"/>
    </i>
    <i r="1">
      <x v="67"/>
      <x v="12"/>
    </i>
    <i r="1">
      <x v="68"/>
      <x v="12"/>
    </i>
    <i>
      <x v="10"/>
      <x v="69"/>
      <x v="12"/>
    </i>
    <i>
      <x v="11"/>
      <x v="29"/>
      <x v="10"/>
    </i>
    <i r="1">
      <x v="31"/>
      <x v="10"/>
    </i>
    <i r="1">
      <x v="37"/>
      <x v="10"/>
    </i>
    <i r="1">
      <x v="46"/>
      <x v="10"/>
    </i>
    <i r="1">
      <x v="47"/>
      <x v="10"/>
    </i>
    <i r="1">
      <x v="52"/>
      <x v="10"/>
    </i>
    <i>
      <x v="12"/>
      <x v="17"/>
      <x v="9"/>
    </i>
    <i r="1">
      <x v="45"/>
      <x v="13"/>
    </i>
    <i>
      <x v="13"/>
      <x v="64"/>
      <x v="9"/>
    </i>
    <i r="1">
      <x v="87"/>
      <x v="12"/>
    </i>
    <i>
      <x v="14"/>
      <x v="20"/>
      <x v="12"/>
    </i>
    <i r="1">
      <x v="50"/>
      <x v="12"/>
    </i>
    <i r="1">
      <x v="51"/>
      <x v="12"/>
    </i>
    <i r="1">
      <x v="93"/>
      <x v="12"/>
    </i>
    <i>
      <x v="15"/>
      <x v="10"/>
      <x v="10"/>
    </i>
    <i>
      <x v="16"/>
      <x v="72"/>
      <x v="13"/>
    </i>
    <i r="1">
      <x v="73"/>
      <x v="13"/>
    </i>
    <i r="1">
      <x v="74"/>
      <x v="13"/>
    </i>
    <i r="1">
      <x v="89"/>
      <x v="13"/>
    </i>
    <i r="1">
      <x v="90"/>
      <x v="13"/>
    </i>
  </rowItems>
  <colFields count="2">
    <field x="3"/>
    <field x="-2"/>
  </colFields>
  <colItems count="16">
    <i>
      <x/>
      <x/>
    </i>
    <i r="1" i="1">
      <x v="1"/>
    </i>
    <i>
      <x v="1"/>
      <x/>
    </i>
    <i r="1" i="1">
      <x v="1"/>
    </i>
    <i>
      <x v="2"/>
      <x/>
    </i>
    <i r="1" i="1">
      <x v="1"/>
    </i>
    <i>
      <x v="3"/>
      <x/>
    </i>
    <i r="1" i="1">
      <x v="1"/>
    </i>
    <i>
      <x v="4"/>
      <x/>
    </i>
    <i r="1" i="1">
      <x v="1"/>
    </i>
    <i>
      <x v="6"/>
      <x/>
    </i>
    <i r="1" i="1">
      <x v="1"/>
    </i>
    <i>
      <x v="7"/>
      <x/>
    </i>
    <i r="1" i="1">
      <x v="1"/>
    </i>
    <i>
      <x v="8"/>
      <x/>
    </i>
    <i r="1" i="1">
      <x v="1"/>
    </i>
  </colItems>
  <dataFields count="2">
    <dataField name="Min." fld="4" subtotal="min" baseField="2" baseItem="44"/>
    <dataField name="Max." fld="5" subtotal="max" baseField="2" baseItem="44"/>
  </dataFields>
  <formats count="64">
    <format dxfId="55">
      <pivotArea dataOnly="0" labelOnly="1" outline="0" fieldPosition="0">
        <references count="2">
          <reference field="4294967294" count="2">
            <x v="0"/>
            <x v="1"/>
          </reference>
          <reference field="3" count="1" selected="0">
            <x v="0"/>
          </reference>
        </references>
      </pivotArea>
    </format>
    <format dxfId="56">
      <pivotArea dataOnly="0" labelOnly="1" outline="0" fieldPosition="0">
        <references count="2">
          <reference field="4294967294" count="2">
            <x v="0"/>
            <x v="1"/>
          </reference>
          <reference field="3" count="1" selected="0">
            <x v="1"/>
          </reference>
        </references>
      </pivotArea>
    </format>
    <format dxfId="57">
      <pivotArea dataOnly="0" labelOnly="1" outline="0" fieldPosition="0">
        <references count="2">
          <reference field="4294967294" count="2">
            <x v="0"/>
            <x v="1"/>
          </reference>
          <reference field="3" count="1" selected="0">
            <x v="2"/>
          </reference>
        </references>
      </pivotArea>
    </format>
    <format dxfId="58">
      <pivotArea dataOnly="0" labelOnly="1" outline="0" fieldPosition="0">
        <references count="2">
          <reference field="4294967294" count="2">
            <x v="0"/>
            <x v="1"/>
          </reference>
          <reference field="3" count="1" selected="0">
            <x v="3"/>
          </reference>
        </references>
      </pivotArea>
    </format>
    <format dxfId="59">
      <pivotArea dataOnly="0" labelOnly="1" outline="0" fieldPosition="0">
        <references count="2">
          <reference field="4294967294" count="2">
            <x v="0"/>
            <x v="1"/>
          </reference>
          <reference field="3" count="1" selected="0">
            <x v="4"/>
          </reference>
        </references>
      </pivotArea>
    </format>
    <format dxfId="60">
      <pivotArea dataOnly="0" labelOnly="1" outline="0" fieldPosition="0">
        <references count="2">
          <reference field="4294967294" count="2">
            <x v="0"/>
            <x v="1"/>
          </reference>
          <reference field="3" count="1" selected="0">
            <x v="6"/>
          </reference>
        </references>
      </pivotArea>
    </format>
    <format dxfId="61">
      <pivotArea dataOnly="0" labelOnly="1" outline="0" fieldPosition="0">
        <references count="2">
          <reference field="4294967294" count="2">
            <x v="0"/>
            <x v="1"/>
          </reference>
          <reference field="3" count="1" selected="0">
            <x v="7"/>
          </reference>
        </references>
      </pivotArea>
    </format>
    <format dxfId="62">
      <pivotArea dataOnly="0" labelOnly="1" outline="0" fieldPosition="0">
        <references count="2">
          <reference field="4294967294" count="2">
            <x v="0"/>
            <x v="1"/>
          </reference>
          <reference field="3" count="1" selected="0">
            <x v="8"/>
          </reference>
        </references>
      </pivotArea>
    </format>
    <format dxfId="63">
      <pivotArea dataOnly="0" labelOnly="1" outline="0" fieldPosition="0">
        <references count="2">
          <reference field="4294967294" count="2">
            <x v="0"/>
            <x v="1"/>
          </reference>
          <reference field="3" count="1" selected="0">
            <x v="0"/>
          </reference>
        </references>
      </pivotArea>
    </format>
    <format dxfId="64">
      <pivotArea dataOnly="0" labelOnly="1" outline="0" fieldPosition="0">
        <references count="2">
          <reference field="4294967294" count="2">
            <x v="0"/>
            <x v="1"/>
          </reference>
          <reference field="3" count="1" selected="0">
            <x v="1"/>
          </reference>
        </references>
      </pivotArea>
    </format>
    <format dxfId="65">
      <pivotArea dataOnly="0" labelOnly="1" outline="0" fieldPosition="0">
        <references count="2">
          <reference field="4294967294" count="2">
            <x v="0"/>
            <x v="1"/>
          </reference>
          <reference field="3" count="1" selected="0">
            <x v="2"/>
          </reference>
        </references>
      </pivotArea>
    </format>
    <format dxfId="66">
      <pivotArea dataOnly="0" labelOnly="1" outline="0" fieldPosition="0">
        <references count="2">
          <reference field="4294967294" count="2">
            <x v="0"/>
            <x v="1"/>
          </reference>
          <reference field="3" count="1" selected="0">
            <x v="3"/>
          </reference>
        </references>
      </pivotArea>
    </format>
    <format dxfId="67">
      <pivotArea dataOnly="0" labelOnly="1" outline="0" fieldPosition="0">
        <references count="2">
          <reference field="4294967294" count="2">
            <x v="0"/>
            <x v="1"/>
          </reference>
          <reference field="3" count="1" selected="0">
            <x v="4"/>
          </reference>
        </references>
      </pivotArea>
    </format>
    <format dxfId="68">
      <pivotArea dataOnly="0" labelOnly="1" outline="0" fieldPosition="0">
        <references count="2">
          <reference field="4294967294" count="2">
            <x v="0"/>
            <x v="1"/>
          </reference>
          <reference field="3" count="1" selected="0">
            <x v="6"/>
          </reference>
        </references>
      </pivotArea>
    </format>
    <format dxfId="69">
      <pivotArea dataOnly="0" labelOnly="1" outline="0" fieldPosition="0">
        <references count="2">
          <reference field="4294967294" count="2">
            <x v="0"/>
            <x v="1"/>
          </reference>
          <reference field="3" count="1" selected="0">
            <x v="7"/>
          </reference>
        </references>
      </pivotArea>
    </format>
    <format dxfId="70">
      <pivotArea dataOnly="0" labelOnly="1" outline="0" fieldPosition="0">
        <references count="2">
          <reference field="4294967294" count="2">
            <x v="0"/>
            <x v="1"/>
          </reference>
          <reference field="3" count="1" selected="0">
            <x v="8"/>
          </reference>
        </references>
      </pivotArea>
    </format>
    <format dxfId="71">
      <pivotArea field="3" type="button" dataOnly="0" labelOnly="1" outline="0" axis="axisCol" fieldPosition="0"/>
    </format>
    <format dxfId="72">
      <pivotArea outline="0" fieldPosition="0">
        <references count="2">
          <reference field="4294967294" count="2" selected="0">
            <x v="0"/>
            <x v="1"/>
          </reference>
          <reference field="3" count="1" selected="0">
            <x v="0"/>
          </reference>
        </references>
      </pivotArea>
    </format>
    <format dxfId="73">
      <pivotArea outline="0" fieldPosition="0">
        <references count="1">
          <reference field="3" count="7" selected="0">
            <x v="1"/>
            <x v="2"/>
            <x v="3"/>
            <x v="4"/>
            <x v="6"/>
            <x v="7"/>
            <x v="8"/>
          </reference>
        </references>
      </pivotArea>
    </format>
    <format dxfId="74">
      <pivotArea outline="0" fieldPosition="0">
        <references count="1">
          <reference field="3" count="1" selected="0">
            <x v="8"/>
          </reference>
        </references>
      </pivotArea>
    </format>
    <format dxfId="75">
      <pivotArea outline="0" collapsedLevelsAreSubtotals="1" fieldPosition="0"/>
    </format>
    <format dxfId="76">
      <pivotArea outline="0" fieldPosition="0">
        <references count="2">
          <reference field="4294967294" count="2" selected="0">
            <x v="0"/>
            <x v="1"/>
          </reference>
          <reference field="3" count="1" selected="0">
            <x v="1"/>
          </reference>
        </references>
      </pivotArea>
    </format>
    <format dxfId="77">
      <pivotArea outline="0" fieldPosition="0">
        <references count="2">
          <reference field="4294967294" count="2" selected="0">
            <x v="0"/>
            <x v="1"/>
          </reference>
          <reference field="3" count="1" selected="0">
            <x v="3"/>
          </reference>
        </references>
      </pivotArea>
    </format>
    <format dxfId="78">
      <pivotArea outline="0" fieldPosition="0">
        <references count="2">
          <reference field="4294967294" count="2" selected="0">
            <x v="0"/>
            <x v="1"/>
          </reference>
          <reference field="3" count="1" selected="0">
            <x v="6"/>
          </reference>
        </references>
      </pivotArea>
    </format>
    <format dxfId="79">
      <pivotArea outline="0" fieldPosition="0">
        <references count="1">
          <reference field="3" count="1" selected="0">
            <x v="8"/>
          </reference>
        </references>
      </pivotArea>
    </format>
    <format dxfId="80">
      <pivotArea outline="0" fieldPosition="0">
        <references count="2">
          <reference field="4294967294" count="1" selected="0">
            <x v="0"/>
          </reference>
          <reference field="3" count="1" selected="0">
            <x v="1"/>
          </reference>
        </references>
      </pivotArea>
    </format>
    <format dxfId="81">
      <pivotArea outline="0" fieldPosition="0">
        <references count="2">
          <reference field="4294967294" count="1" selected="0">
            <x v="0"/>
          </reference>
          <reference field="3" count="1" selected="0">
            <x v="3"/>
          </reference>
        </references>
      </pivotArea>
    </format>
    <format dxfId="82">
      <pivotArea outline="0" fieldPosition="0">
        <references count="2">
          <reference field="4294967294" count="1" selected="0">
            <x v="0"/>
          </reference>
          <reference field="3" count="1" selected="0">
            <x v="6"/>
          </reference>
        </references>
      </pivotArea>
    </format>
    <format dxfId="83">
      <pivotArea outline="0" fieldPosition="0">
        <references count="2">
          <reference field="4294967294" count="1" selected="0">
            <x v="0"/>
          </reference>
          <reference field="3" count="1" selected="0">
            <x v="8"/>
          </reference>
        </references>
      </pivotArea>
    </format>
    <format dxfId="84">
      <pivotArea outline="0" fieldPosition="0">
        <references count="2">
          <reference field="4294967294" count="2" selected="0">
            <x v="0"/>
            <x v="1"/>
          </reference>
          <reference field="3" count="1" selected="0">
            <x v="0"/>
          </reference>
        </references>
      </pivotArea>
    </format>
    <format dxfId="85">
      <pivotArea outline="0" fieldPosition="0">
        <references count="2">
          <reference field="4294967294" count="2" selected="0">
            <x v="0"/>
            <x v="1"/>
          </reference>
          <reference field="3" count="1" selected="0">
            <x v="2"/>
          </reference>
        </references>
      </pivotArea>
    </format>
    <format dxfId="86">
      <pivotArea outline="0" fieldPosition="0">
        <references count="2">
          <reference field="4294967294" count="2" selected="0">
            <x v="0"/>
            <x v="1"/>
          </reference>
          <reference field="3" count="1" selected="0">
            <x v="4"/>
          </reference>
        </references>
      </pivotArea>
    </format>
    <format dxfId="87">
      <pivotArea outline="0" fieldPosition="0">
        <references count="2">
          <reference field="4294967294" count="2" selected="0">
            <x v="0"/>
            <x v="1"/>
          </reference>
          <reference field="3" count="1" selected="0">
            <x v="7"/>
          </reference>
        </references>
      </pivotArea>
    </format>
    <format dxfId="88">
      <pivotArea outline="0" fieldPosition="0">
        <references count="2">
          <reference field="4294967294" count="1" selected="0">
            <x v="1"/>
          </reference>
          <reference field="3" count="1" selected="0">
            <x v="8"/>
          </reference>
        </references>
      </pivotArea>
    </format>
    <format dxfId="89">
      <pivotArea outline="0" fieldPosition="0">
        <references count="2">
          <reference field="4294967294" count="1" selected="0">
            <x v="1"/>
          </reference>
          <reference field="3" count="1" selected="0">
            <x v="6"/>
          </reference>
        </references>
      </pivotArea>
    </format>
    <format dxfId="90">
      <pivotArea outline="0" fieldPosition="0">
        <references count="2">
          <reference field="4294967294" count="1" selected="0">
            <x v="0"/>
          </reference>
          <reference field="3" count="1" selected="0">
            <x v="7"/>
          </reference>
        </references>
      </pivotArea>
    </format>
    <format dxfId="91">
      <pivotArea outline="0" fieldPosition="0">
        <references count="2">
          <reference field="4294967294" count="1" selected="0">
            <x v="1"/>
          </reference>
          <reference field="3" count="1" selected="0">
            <x v="3"/>
          </reference>
        </references>
      </pivotArea>
    </format>
    <format dxfId="92">
      <pivotArea outline="0" fieldPosition="0">
        <references count="2">
          <reference field="4294967294" count="1" selected="0">
            <x v="0"/>
          </reference>
          <reference field="3" count="1" selected="0">
            <x v="4"/>
          </reference>
        </references>
      </pivotArea>
    </format>
    <format dxfId="93">
      <pivotArea outline="0" fieldPosition="0">
        <references count="2">
          <reference field="4294967294" count="1" selected="0">
            <x v="1"/>
          </reference>
          <reference field="3" count="1" selected="0">
            <x v="2"/>
          </reference>
        </references>
      </pivotArea>
    </format>
    <format dxfId="94">
      <pivotArea outline="0" fieldPosition="0">
        <references count="2">
          <reference field="4294967294" count="1" selected="0">
            <x v="0"/>
          </reference>
          <reference field="3" count="1" selected="0">
            <x v="3"/>
          </reference>
        </references>
      </pivotArea>
    </format>
    <format dxfId="95">
      <pivotArea outline="0" fieldPosition="0">
        <references count="2">
          <reference field="4294967294" count="1" selected="0">
            <x v="1"/>
          </reference>
          <reference field="3" count="1" selected="0">
            <x v="0"/>
          </reference>
        </references>
      </pivotArea>
    </format>
    <format dxfId="96">
      <pivotArea outline="0" fieldPosition="0">
        <references count="2">
          <reference field="4294967294" count="1" selected="0">
            <x v="0"/>
          </reference>
          <reference field="3" count="1" selected="0">
            <x v="1"/>
          </reference>
        </references>
      </pivotArea>
    </format>
    <format dxfId="97">
      <pivotArea outline="0" fieldPosition="0">
        <references count="2">
          <reference field="4294967294" count="2" selected="0">
            <x v="0"/>
            <x v="1"/>
          </reference>
          <reference field="3" count="1" selected="0">
            <x v="4"/>
          </reference>
        </references>
      </pivotArea>
    </format>
    <format dxfId="98">
      <pivotArea outline="0" fieldPosition="0">
        <references count="2">
          <reference field="4294967294" count="2" selected="0">
            <x v="0"/>
            <x v="1"/>
          </reference>
          <reference field="3" count="1" selected="0">
            <x v="7"/>
          </reference>
        </references>
      </pivotArea>
    </format>
    <format dxfId="99">
      <pivotArea outline="0" collapsedLevelsAreSubtotals="1" fieldPosition="0"/>
    </format>
    <format dxfId="100">
      <pivotArea dataOnly="0" labelOnly="1" outline="0" fieldPosition="0">
        <references count="1">
          <reference field="1" count="17">
            <x v="0"/>
            <x v="1"/>
            <x v="2"/>
            <x v="3"/>
            <x v="4"/>
            <x v="5"/>
            <x v="6"/>
            <x v="7"/>
            <x v="8"/>
            <x v="9"/>
            <x v="10"/>
            <x v="11"/>
            <x v="12"/>
            <x v="13"/>
            <x v="14"/>
            <x v="15"/>
            <x v="16"/>
          </reference>
        </references>
      </pivotArea>
    </format>
    <format dxfId="101">
      <pivotArea dataOnly="0" labelOnly="1" outline="0" fieldPosition="0">
        <references count="2">
          <reference field="1" count="1" selected="0">
            <x v="0"/>
          </reference>
          <reference field="2" count="2">
            <x v="3"/>
            <x v="63"/>
          </reference>
        </references>
      </pivotArea>
    </format>
    <format dxfId="102">
      <pivotArea dataOnly="0" labelOnly="1" outline="0" fieldPosition="0">
        <references count="2">
          <reference field="1" count="1" selected="0">
            <x v="1"/>
          </reference>
          <reference field="2" count="11">
            <x v="11"/>
            <x v="16"/>
            <x v="35"/>
            <x v="78"/>
            <x v="79"/>
            <x v="80"/>
            <x v="81"/>
            <x v="82"/>
            <x v="83"/>
            <x v="84"/>
            <x v="85"/>
          </reference>
        </references>
      </pivotArea>
    </format>
    <format dxfId="103">
      <pivotArea dataOnly="0" labelOnly="1" outline="0" fieldPosition="0">
        <references count="2">
          <reference field="1" count="1" selected="0">
            <x v="2"/>
          </reference>
          <reference field="2" count="3">
            <x v="30"/>
            <x v="43"/>
            <x v="94"/>
          </reference>
        </references>
      </pivotArea>
    </format>
    <format dxfId="104">
      <pivotArea dataOnly="0" labelOnly="1" outline="0" fieldPosition="0">
        <references count="2">
          <reference field="1" count="1" selected="0">
            <x v="3"/>
          </reference>
          <reference field="2" count="2">
            <x v="36"/>
            <x v="60"/>
          </reference>
        </references>
      </pivotArea>
    </format>
    <format dxfId="105">
      <pivotArea dataOnly="0" labelOnly="1" outline="0" fieldPosition="0">
        <references count="2">
          <reference field="1" count="1" selected="0">
            <x v="4"/>
          </reference>
          <reference field="2" count="6">
            <x v="19"/>
            <x v="25"/>
            <x v="34"/>
            <x v="44"/>
            <x v="66"/>
            <x v="70"/>
          </reference>
        </references>
      </pivotArea>
    </format>
    <format dxfId="106">
      <pivotArea dataOnly="0" labelOnly="1" outline="0" fieldPosition="0">
        <references count="2">
          <reference field="1" count="1" selected="0">
            <x v="5"/>
          </reference>
          <reference field="2" count="2">
            <x v="62"/>
            <x v="86"/>
          </reference>
        </references>
      </pivotArea>
    </format>
    <format dxfId="107">
      <pivotArea dataOnly="0" labelOnly="1" outline="0" fieldPosition="0">
        <references count="2">
          <reference field="1" count="1" selected="0">
            <x v="6"/>
          </reference>
          <reference field="2" count="4">
            <x v="13"/>
            <x v="15"/>
            <x v="40"/>
            <x v="61"/>
          </reference>
        </references>
      </pivotArea>
    </format>
    <format dxfId="108">
      <pivotArea dataOnly="0" labelOnly="1" outline="0" fieldPosition="0">
        <references count="2">
          <reference field="1" count="1" selected="0">
            <x v="7"/>
          </reference>
          <reference field="2" count="1">
            <x v="26"/>
          </reference>
        </references>
      </pivotArea>
    </format>
    <format dxfId="109">
      <pivotArea dataOnly="0" labelOnly="1" outline="0" fieldPosition="0">
        <references count="2">
          <reference field="1" count="1" selected="0">
            <x v="8"/>
          </reference>
          <reference field="2" count="9">
            <x v="12"/>
            <x v="14"/>
            <x v="24"/>
            <x v="57"/>
            <x v="58"/>
            <x v="88"/>
            <x v="92"/>
            <x v="95"/>
            <x v="96"/>
          </reference>
        </references>
      </pivotArea>
    </format>
    <format dxfId="110">
      <pivotArea dataOnly="0" labelOnly="1" outline="0" fieldPosition="0">
        <references count="2">
          <reference field="1" count="1" selected="0">
            <x v="9"/>
          </reference>
          <reference field="2" count="17">
            <x v="0"/>
            <x v="1"/>
            <x v="2"/>
            <x v="5"/>
            <x v="21"/>
            <x v="22"/>
            <x v="23"/>
            <x v="32"/>
            <x v="33"/>
            <x v="39"/>
            <x v="41"/>
            <x v="48"/>
            <x v="54"/>
            <x v="59"/>
            <x v="65"/>
            <x v="67"/>
            <x v="68"/>
          </reference>
        </references>
      </pivotArea>
    </format>
    <format dxfId="111">
      <pivotArea dataOnly="0" labelOnly="1" outline="0" fieldPosition="0">
        <references count="2">
          <reference field="1" count="1" selected="0">
            <x v="10"/>
          </reference>
          <reference field="2" count="1">
            <x v="69"/>
          </reference>
        </references>
      </pivotArea>
    </format>
    <format dxfId="112">
      <pivotArea dataOnly="0" labelOnly="1" outline="0" fieldPosition="0">
        <references count="2">
          <reference field="1" count="1" selected="0">
            <x v="11"/>
          </reference>
          <reference field="2" count="6">
            <x v="29"/>
            <x v="31"/>
            <x v="37"/>
            <x v="46"/>
            <x v="47"/>
            <x v="52"/>
          </reference>
        </references>
      </pivotArea>
    </format>
    <format dxfId="113">
      <pivotArea dataOnly="0" labelOnly="1" outline="0" fieldPosition="0">
        <references count="2">
          <reference field="1" count="1" selected="0">
            <x v="12"/>
          </reference>
          <reference field="2" count="2">
            <x v="17"/>
            <x v="45"/>
          </reference>
        </references>
      </pivotArea>
    </format>
    <format dxfId="114">
      <pivotArea dataOnly="0" labelOnly="1" outline="0" fieldPosition="0">
        <references count="2">
          <reference field="1" count="1" selected="0">
            <x v="13"/>
          </reference>
          <reference field="2" count="2">
            <x v="64"/>
            <x v="87"/>
          </reference>
        </references>
      </pivotArea>
    </format>
    <format dxfId="115">
      <pivotArea dataOnly="0" labelOnly="1" outline="0" fieldPosition="0">
        <references count="2">
          <reference field="1" count="1" selected="0">
            <x v="14"/>
          </reference>
          <reference field="2" count="4">
            <x v="20"/>
            <x v="50"/>
            <x v="51"/>
            <x v="93"/>
          </reference>
        </references>
      </pivotArea>
    </format>
    <format dxfId="116">
      <pivotArea dataOnly="0" labelOnly="1" outline="0" fieldPosition="0">
        <references count="2">
          <reference field="1" count="1" selected="0">
            <x v="15"/>
          </reference>
          <reference field="2" count="1">
            <x v="10"/>
          </reference>
        </references>
      </pivotArea>
    </format>
    <format dxfId="117">
      <pivotArea dataOnly="0" labelOnly="1" outline="0" fieldPosition="0">
        <references count="2">
          <reference field="1" count="1" selected="0">
            <x v="16"/>
          </reference>
          <reference field="2" count="5">
            <x v="72"/>
            <x v="73"/>
            <x v="74"/>
            <x v="89"/>
            <x v="90"/>
          </reference>
        </references>
      </pivotArea>
    </format>
    <format dxfId="118">
      <pivotArea dataOnly="0" labelOnly="1" outline="0" fieldPosition="0">
        <references count="2">
          <reference field="1" count="1" selected="0">
            <x v="0"/>
          </reference>
          <reference field="2" count="1">
            <x v="63"/>
          </reference>
        </references>
      </pivotArea>
    </format>
  </formats>
  <conditionalFormats count="2">
    <conditionalFormat scope="data" priority="1">
      <pivotAreas count="1">
        <pivotArea outline="0" fieldPosition="0">
          <references count="1">
            <reference field="4294967294" count="1" selected="0">
              <x v="1"/>
            </reference>
          </references>
        </pivotArea>
      </pivotAreas>
    </conditionalFormat>
    <conditionalFormat scope="data" priority="2">
      <pivotAreas count="1">
        <pivotArea outline="0" fieldPosition="0">
          <references count="1">
            <reference field="4294967294"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x14:conditionalFormats count="6">
          <x14:conditionalFormat priority="16" id="{66093D3F-7926-4C2F-A24E-17241128545E}">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 priority="43" id="{D893D390-DC1F-4469-8BC3-7B1CAE965BC5}">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 priority="20" id="{5EDA7A74-957A-43A2-8734-C770D01EB7A9}">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 priority="19" id="{B1BC79E9-52C9-481E-9DF1-D838E045EE34}">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 priority="18" id="{4336C4D9-629F-4150-8928-1AAB7616BE2F}">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 priority="17" id="{A2670042-C804-4669-A353-9295BF0FBCF5}">
            <x14:pivotAreas count="1">
              <pivotArea type="data" outline="0" collapsedLevelsAreSubtotals="1" fieldPosition="0">
                <references count="2">
                  <reference field="4294967294" count="2" selected="0">
                    <x v="0"/>
                    <x v="1"/>
                  </reference>
                  <reference field="3" count="7" selected="0">
                    <x v="0"/>
                    <x v="1"/>
                    <x v="2"/>
                    <x v="3"/>
                    <x v="4"/>
                    <x v="6"/>
                    <x v="7"/>
                  </reference>
                </references>
              </pivotArea>
            </x14:pivotAreas>
          </x14:conditionalFormat>
        </x14:conditionalFormats>
      </x14:pivotTableDefinition>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EF08470-2147-4672-8E09-2126097568E9}" name="PivotTable1" cacheId="2858" applyNumberFormats="0" applyBorderFormats="0" applyFontFormats="0" applyPatternFormats="0" applyAlignmentFormats="0" applyWidthHeightFormats="1" dataCaption="Values" updatedVersion="8" minRefreshableVersion="3" rowGrandTotals="0" colGrandTotals="0" itemPrintTitles="1" mergeItem="1" createdVersion="7" indent="0" compact="0" compactData="0" gridDropZones="1" multipleFieldFilters="0">
  <location ref="A4:S84" firstHeaderRow="1" firstDataRow="3" firstDataCol="3"/>
  <pivotFields count="6">
    <pivotField axis="axisRow" compact="0" outline="0" showAll="0" defaultSubtotal="0">
      <items count="15">
        <item m="1" x="14"/>
        <item m="1" x="9"/>
        <item m="1" x="11"/>
        <item m="1" x="8"/>
        <item m="1" x="7"/>
        <item m="1" x="10"/>
        <item m="1" x="13"/>
        <item m="1" x="12"/>
        <item x="6"/>
        <item x="0"/>
        <item x="1"/>
        <item x="2"/>
        <item x="3"/>
        <item x="4"/>
        <item x="5"/>
      </items>
    </pivotField>
    <pivotField axis="axisRow" compact="0" outline="0" showAll="0" defaultSubtotal="0">
      <items count="18">
        <item x="1"/>
        <item x="9"/>
        <item x="4"/>
        <item x="0"/>
        <item x="10"/>
        <item x="16"/>
        <item x="11"/>
        <item x="14"/>
        <item x="7"/>
        <item x="3"/>
        <item x="13"/>
        <item x="5"/>
        <item x="8"/>
        <item x="2"/>
        <item x="12"/>
        <item x="6"/>
        <item x="15"/>
        <item x="17"/>
      </items>
    </pivotField>
    <pivotField axis="axisRow" compact="0" outline="0" showAll="0">
      <items count="98">
        <item x="23"/>
        <item x="57"/>
        <item x="3"/>
        <item x="41"/>
        <item m="1" x="83"/>
        <item x="58"/>
        <item m="1" x="95"/>
        <item m="1" x="93"/>
        <item m="1" x="94"/>
        <item m="1" x="79"/>
        <item x="13"/>
        <item x="28"/>
        <item x="16"/>
        <item x="35"/>
        <item x="18"/>
        <item x="37"/>
        <item x="46"/>
        <item x="27"/>
        <item m="1" x="92"/>
        <item x="29"/>
        <item x="55"/>
        <item x="60"/>
        <item x="61"/>
        <item x="62"/>
        <item x="14"/>
        <item x="30"/>
        <item x="67"/>
        <item m="1" x="81"/>
        <item m="1" x="91"/>
        <item x="7"/>
        <item x="6"/>
        <item x="8"/>
        <item x="4"/>
        <item x="25"/>
        <item x="31"/>
        <item x="51"/>
        <item x="0"/>
        <item x="9"/>
        <item m="1" x="86"/>
        <item x="63"/>
        <item x="36"/>
        <item x="26"/>
        <item m="1" x="89"/>
        <item x="21"/>
        <item x="34"/>
        <item x="68"/>
        <item x="11"/>
        <item x="12"/>
        <item x="5"/>
        <item m="1" x="88"/>
        <item x="53"/>
        <item x="56"/>
        <item x="10"/>
        <item m="1" x="87"/>
        <item x="40"/>
        <item m="1" x="82"/>
        <item m="1" x="96"/>
        <item x="17"/>
        <item x="20"/>
        <item x="39"/>
        <item x="52"/>
        <item x="38"/>
        <item x="76"/>
        <item x="1"/>
        <item x="2"/>
        <item x="24"/>
        <item x="33"/>
        <item x="59"/>
        <item x="64"/>
        <item x="65"/>
        <item x="32"/>
        <item m="1" x="84"/>
        <item x="71"/>
        <item x="72"/>
        <item x="73"/>
        <item m="1" x="85"/>
        <item x="78"/>
        <item m="1" x="90"/>
        <item x="42"/>
        <item x="43"/>
        <item x="44"/>
        <item x="45"/>
        <item x="47"/>
        <item x="48"/>
        <item x="49"/>
        <item x="50"/>
        <item x="77"/>
        <item x="66"/>
        <item x="15"/>
        <item x="70"/>
        <item x="69"/>
        <item m="1" x="80"/>
        <item x="19"/>
        <item x="54"/>
        <item x="22"/>
        <item x="74"/>
        <item x="75"/>
        <item t="default"/>
      </items>
    </pivotField>
    <pivotField axis="axisCol" compact="0" outline="0" showAll="0" defaultSubtotal="0">
      <items count="9">
        <item x="1"/>
        <item x="3"/>
        <item x="5"/>
        <item x="0"/>
        <item x="2"/>
        <item h="1" x="8"/>
        <item x="4"/>
        <item x="6"/>
        <item x="7"/>
      </items>
    </pivotField>
    <pivotField dataField="1" compact="0" outline="0" showAll="0"/>
    <pivotField dataField="1" compact="0" outline="0" showAll="0"/>
  </pivotFields>
  <rowFields count="3">
    <field x="0"/>
    <field x="1"/>
    <field x="2"/>
  </rowFields>
  <rowItems count="78">
    <i>
      <x v="9"/>
      <x/>
      <x v="63"/>
    </i>
    <i r="1">
      <x v="1"/>
      <x v="11"/>
    </i>
    <i r="1">
      <x v="2"/>
      <x v="43"/>
    </i>
    <i r="2">
      <x v="94"/>
    </i>
    <i r="1">
      <x v="3"/>
      <x v="36"/>
    </i>
    <i r="1">
      <x v="4"/>
      <x v="19"/>
    </i>
    <i r="2">
      <x v="25"/>
    </i>
    <i r="2">
      <x v="34"/>
    </i>
    <i r="2">
      <x v="44"/>
    </i>
    <i r="2">
      <x v="66"/>
    </i>
    <i r="2">
      <x v="70"/>
    </i>
    <i r="1">
      <x v="6"/>
      <x v="13"/>
    </i>
    <i r="2">
      <x v="15"/>
    </i>
    <i r="2">
      <x v="40"/>
    </i>
    <i r="2">
      <x v="61"/>
    </i>
    <i r="1">
      <x v="9"/>
      <x/>
    </i>
    <i r="2">
      <x v="2"/>
    </i>
    <i r="2">
      <x v="32"/>
    </i>
    <i r="2">
      <x v="33"/>
    </i>
    <i r="2">
      <x v="41"/>
    </i>
    <i r="2">
      <x v="48"/>
    </i>
    <i r="2">
      <x v="54"/>
    </i>
    <i r="2">
      <x v="59"/>
    </i>
    <i r="2">
      <x v="65"/>
    </i>
    <i r="1">
      <x v="12"/>
      <x v="17"/>
    </i>
    <i r="1">
      <x v="13"/>
      <x v="64"/>
    </i>
    <i>
      <x v="10"/>
      <x v="2"/>
      <x v="30"/>
    </i>
    <i r="1">
      <x v="11"/>
      <x v="29"/>
    </i>
    <i r="2">
      <x v="31"/>
    </i>
    <i r="2">
      <x v="37"/>
    </i>
    <i r="2">
      <x v="46"/>
    </i>
    <i r="2">
      <x v="47"/>
    </i>
    <i r="2">
      <x v="52"/>
    </i>
    <i r="1">
      <x v="15"/>
      <x v="10"/>
    </i>
    <i>
      <x v="11"/>
      <x v="8"/>
      <x v="12"/>
    </i>
    <i r="2">
      <x v="14"/>
    </i>
    <i r="2">
      <x v="24"/>
    </i>
    <i r="2">
      <x v="57"/>
    </i>
    <i r="2">
      <x v="58"/>
    </i>
    <i r="2">
      <x v="88"/>
    </i>
    <i r="2">
      <x v="92"/>
    </i>
    <i>
      <x v="12"/>
      <x/>
      <x v="3"/>
    </i>
    <i r="1">
      <x v="1"/>
      <x v="16"/>
    </i>
    <i r="2">
      <x v="35"/>
    </i>
    <i r="2">
      <x v="78"/>
    </i>
    <i r="2">
      <x v="79"/>
    </i>
    <i r="2">
      <x v="80"/>
    </i>
    <i r="2">
      <x v="81"/>
    </i>
    <i r="2">
      <x v="82"/>
    </i>
    <i r="2">
      <x v="83"/>
    </i>
    <i r="2">
      <x v="84"/>
    </i>
    <i r="2">
      <x v="85"/>
    </i>
    <i r="1">
      <x v="3"/>
      <x v="60"/>
    </i>
    <i r="1">
      <x v="9"/>
      <x v="1"/>
    </i>
    <i r="2">
      <x v="5"/>
    </i>
    <i r="2">
      <x v="21"/>
    </i>
    <i r="2">
      <x v="22"/>
    </i>
    <i r="2">
      <x v="23"/>
    </i>
    <i r="2">
      <x v="39"/>
    </i>
    <i r="2">
      <x v="67"/>
    </i>
    <i r="2">
      <x v="68"/>
    </i>
    <i r="1">
      <x v="10"/>
      <x v="69"/>
    </i>
    <i r="1">
      <x v="13"/>
      <x v="87"/>
    </i>
    <i r="1">
      <x v="14"/>
      <x v="20"/>
    </i>
    <i r="2">
      <x v="50"/>
    </i>
    <i r="2">
      <x v="51"/>
    </i>
    <i r="2">
      <x v="93"/>
    </i>
    <i>
      <x v="13"/>
      <x v="7"/>
      <x v="26"/>
    </i>
    <i r="1">
      <x v="12"/>
      <x v="45"/>
    </i>
    <i r="1">
      <x v="16"/>
      <x v="72"/>
    </i>
    <i r="2">
      <x v="73"/>
    </i>
    <i r="2">
      <x v="74"/>
    </i>
    <i r="2">
      <x v="89"/>
    </i>
    <i r="2">
      <x v="90"/>
    </i>
    <i>
      <x v="14"/>
      <x v="5"/>
      <x v="62"/>
    </i>
    <i r="2">
      <x v="86"/>
    </i>
    <i r="1">
      <x v="8"/>
      <x v="95"/>
    </i>
    <i r="2">
      <x v="96"/>
    </i>
  </rowItems>
  <colFields count="2">
    <field x="3"/>
    <field x="-2"/>
  </colFields>
  <colItems count="16">
    <i>
      <x/>
      <x/>
    </i>
    <i r="1" i="1">
      <x v="1"/>
    </i>
    <i>
      <x v="1"/>
      <x/>
    </i>
    <i r="1" i="1">
      <x v="1"/>
    </i>
    <i>
      <x v="2"/>
      <x/>
    </i>
    <i r="1" i="1">
      <x v="1"/>
    </i>
    <i>
      <x v="3"/>
      <x/>
    </i>
    <i r="1" i="1">
      <x v="1"/>
    </i>
    <i>
      <x v="4"/>
      <x/>
    </i>
    <i r="1" i="1">
      <x v="1"/>
    </i>
    <i>
      <x v="6"/>
      <x/>
    </i>
    <i r="1" i="1">
      <x v="1"/>
    </i>
    <i>
      <x v="7"/>
      <x/>
    </i>
    <i r="1" i="1">
      <x v="1"/>
    </i>
    <i>
      <x v="8"/>
      <x/>
    </i>
    <i r="1" i="1">
      <x v="1"/>
    </i>
  </colItems>
  <dataFields count="2">
    <dataField name="Min." fld="4" subtotal="min" baseField="2" baseItem="44"/>
    <dataField name="Max." fld="5" subtotal="max" baseField="2" baseItem="44"/>
  </dataFields>
  <formats count="45">
    <format dxfId="10">
      <pivotArea dataOnly="0" labelOnly="1" outline="0" fieldPosition="0">
        <references count="2">
          <reference field="4294967294" count="2">
            <x v="0"/>
            <x v="1"/>
          </reference>
          <reference field="3" count="1" selected="0">
            <x v="0"/>
          </reference>
        </references>
      </pivotArea>
    </format>
    <format dxfId="11">
      <pivotArea dataOnly="0" labelOnly="1" outline="0" fieldPosition="0">
        <references count="2">
          <reference field="4294967294" count="2">
            <x v="0"/>
            <x v="1"/>
          </reference>
          <reference field="3" count="1" selected="0">
            <x v="1"/>
          </reference>
        </references>
      </pivotArea>
    </format>
    <format dxfId="12">
      <pivotArea dataOnly="0" labelOnly="1" outline="0" fieldPosition="0">
        <references count="2">
          <reference field="4294967294" count="2">
            <x v="0"/>
            <x v="1"/>
          </reference>
          <reference field="3" count="1" selected="0">
            <x v="2"/>
          </reference>
        </references>
      </pivotArea>
    </format>
    <format dxfId="13">
      <pivotArea dataOnly="0" labelOnly="1" outline="0" fieldPosition="0">
        <references count="2">
          <reference field="4294967294" count="2">
            <x v="0"/>
            <x v="1"/>
          </reference>
          <reference field="3" count="1" selected="0">
            <x v="3"/>
          </reference>
        </references>
      </pivotArea>
    </format>
    <format dxfId="14">
      <pivotArea dataOnly="0" labelOnly="1" outline="0" fieldPosition="0">
        <references count="2">
          <reference field="4294967294" count="2">
            <x v="0"/>
            <x v="1"/>
          </reference>
          <reference field="3" count="1" selected="0">
            <x v="4"/>
          </reference>
        </references>
      </pivotArea>
    </format>
    <format dxfId="15">
      <pivotArea dataOnly="0" labelOnly="1" outline="0" fieldPosition="0">
        <references count="2">
          <reference field="4294967294" count="2">
            <x v="0"/>
            <x v="1"/>
          </reference>
          <reference field="3" count="1" selected="0">
            <x v="6"/>
          </reference>
        </references>
      </pivotArea>
    </format>
    <format dxfId="16">
      <pivotArea dataOnly="0" labelOnly="1" outline="0" fieldPosition="0">
        <references count="2">
          <reference field="4294967294" count="2">
            <x v="0"/>
            <x v="1"/>
          </reference>
          <reference field="3" count="1" selected="0">
            <x v="7"/>
          </reference>
        </references>
      </pivotArea>
    </format>
    <format dxfId="17">
      <pivotArea dataOnly="0" labelOnly="1" outline="0" fieldPosition="0">
        <references count="2">
          <reference field="4294967294" count="2">
            <x v="0"/>
            <x v="1"/>
          </reference>
          <reference field="3" count="1" selected="0">
            <x v="8"/>
          </reference>
        </references>
      </pivotArea>
    </format>
    <format dxfId="18">
      <pivotArea dataOnly="0" labelOnly="1" outline="0" fieldPosition="0">
        <references count="2">
          <reference field="4294967294" count="2">
            <x v="0"/>
            <x v="1"/>
          </reference>
          <reference field="3" count="1" selected="0">
            <x v="0"/>
          </reference>
        </references>
      </pivotArea>
    </format>
    <format dxfId="19">
      <pivotArea dataOnly="0" labelOnly="1" outline="0" fieldPosition="0">
        <references count="2">
          <reference field="4294967294" count="2">
            <x v="0"/>
            <x v="1"/>
          </reference>
          <reference field="3" count="1" selected="0">
            <x v="1"/>
          </reference>
        </references>
      </pivotArea>
    </format>
    <format dxfId="20">
      <pivotArea dataOnly="0" labelOnly="1" outline="0" fieldPosition="0">
        <references count="2">
          <reference field="4294967294" count="2">
            <x v="0"/>
            <x v="1"/>
          </reference>
          <reference field="3" count="1" selected="0">
            <x v="2"/>
          </reference>
        </references>
      </pivotArea>
    </format>
    <format dxfId="21">
      <pivotArea dataOnly="0" labelOnly="1" outline="0" fieldPosition="0">
        <references count="2">
          <reference field="4294967294" count="2">
            <x v="0"/>
            <x v="1"/>
          </reference>
          <reference field="3" count="1" selected="0">
            <x v="3"/>
          </reference>
        </references>
      </pivotArea>
    </format>
    <format dxfId="22">
      <pivotArea dataOnly="0" labelOnly="1" outline="0" fieldPosition="0">
        <references count="2">
          <reference field="4294967294" count="2">
            <x v="0"/>
            <x v="1"/>
          </reference>
          <reference field="3" count="1" selected="0">
            <x v="4"/>
          </reference>
        </references>
      </pivotArea>
    </format>
    <format dxfId="23">
      <pivotArea dataOnly="0" labelOnly="1" outline="0" fieldPosition="0">
        <references count="2">
          <reference field="4294967294" count="2">
            <x v="0"/>
            <x v="1"/>
          </reference>
          <reference field="3" count="1" selected="0">
            <x v="6"/>
          </reference>
        </references>
      </pivotArea>
    </format>
    <format dxfId="24">
      <pivotArea dataOnly="0" labelOnly="1" outline="0" fieldPosition="0">
        <references count="2">
          <reference field="4294967294" count="2">
            <x v="0"/>
            <x v="1"/>
          </reference>
          <reference field="3" count="1" selected="0">
            <x v="7"/>
          </reference>
        </references>
      </pivotArea>
    </format>
    <format dxfId="25">
      <pivotArea dataOnly="0" labelOnly="1" outline="0" fieldPosition="0">
        <references count="2">
          <reference field="4294967294" count="2">
            <x v="0"/>
            <x v="1"/>
          </reference>
          <reference field="3" count="1" selected="0">
            <x v="8"/>
          </reference>
        </references>
      </pivotArea>
    </format>
    <format dxfId="26">
      <pivotArea field="3" type="button" dataOnly="0" labelOnly="1" outline="0" axis="axisCol" fieldPosition="0"/>
    </format>
    <format dxfId="27">
      <pivotArea outline="0" fieldPosition="0">
        <references count="2">
          <reference field="4294967294" count="2" selected="0">
            <x v="0"/>
            <x v="1"/>
          </reference>
          <reference field="3" count="1" selected="0">
            <x v="0"/>
          </reference>
        </references>
      </pivotArea>
    </format>
    <format dxfId="28">
      <pivotArea outline="0" fieldPosition="0">
        <references count="1">
          <reference field="3" count="7" selected="0">
            <x v="1"/>
            <x v="2"/>
            <x v="3"/>
            <x v="4"/>
            <x v="6"/>
            <x v="7"/>
            <x v="8"/>
          </reference>
        </references>
      </pivotArea>
    </format>
    <format dxfId="29">
      <pivotArea outline="0" fieldPosition="0">
        <references count="1">
          <reference field="3" count="1" selected="0">
            <x v="8"/>
          </reference>
        </references>
      </pivotArea>
    </format>
    <format dxfId="30">
      <pivotArea outline="0" collapsedLevelsAreSubtotals="1" fieldPosition="0"/>
    </format>
    <format dxfId="31">
      <pivotArea outline="0" fieldPosition="0">
        <references count="2">
          <reference field="4294967294" count="2" selected="0">
            <x v="0"/>
            <x v="1"/>
          </reference>
          <reference field="3" count="1" selected="0">
            <x v="1"/>
          </reference>
        </references>
      </pivotArea>
    </format>
    <format dxfId="32">
      <pivotArea outline="0" fieldPosition="0">
        <references count="2">
          <reference field="4294967294" count="2" selected="0">
            <x v="0"/>
            <x v="1"/>
          </reference>
          <reference field="3" count="1" selected="0">
            <x v="3"/>
          </reference>
        </references>
      </pivotArea>
    </format>
    <format dxfId="33">
      <pivotArea outline="0" fieldPosition="0">
        <references count="2">
          <reference field="4294967294" count="2" selected="0">
            <x v="0"/>
            <x v="1"/>
          </reference>
          <reference field="3" count="1" selected="0">
            <x v="6"/>
          </reference>
        </references>
      </pivotArea>
    </format>
    <format dxfId="34">
      <pivotArea outline="0" fieldPosition="0">
        <references count="1">
          <reference field="3" count="1" selected="0">
            <x v="8"/>
          </reference>
        </references>
      </pivotArea>
    </format>
    <format dxfId="35">
      <pivotArea outline="0" fieldPosition="0">
        <references count="2">
          <reference field="4294967294" count="1" selected="0">
            <x v="0"/>
          </reference>
          <reference field="3" count="1" selected="0">
            <x v="1"/>
          </reference>
        </references>
      </pivotArea>
    </format>
    <format dxfId="36">
      <pivotArea outline="0" fieldPosition="0">
        <references count="2">
          <reference field="4294967294" count="1" selected="0">
            <x v="0"/>
          </reference>
          <reference field="3" count="1" selected="0">
            <x v="3"/>
          </reference>
        </references>
      </pivotArea>
    </format>
    <format dxfId="37">
      <pivotArea outline="0" fieldPosition="0">
        <references count="2">
          <reference field="4294967294" count="1" selected="0">
            <x v="0"/>
          </reference>
          <reference field="3" count="1" selected="0">
            <x v="6"/>
          </reference>
        </references>
      </pivotArea>
    </format>
    <format dxfId="38">
      <pivotArea outline="0" fieldPosition="0">
        <references count="2">
          <reference field="4294967294" count="1" selected="0">
            <x v="0"/>
          </reference>
          <reference field="3" count="1" selected="0">
            <x v="8"/>
          </reference>
        </references>
      </pivotArea>
    </format>
    <format dxfId="39">
      <pivotArea outline="0" fieldPosition="0">
        <references count="2">
          <reference field="4294967294" count="2" selected="0">
            <x v="0"/>
            <x v="1"/>
          </reference>
          <reference field="3" count="1" selected="0">
            <x v="0"/>
          </reference>
        </references>
      </pivotArea>
    </format>
    <format dxfId="40">
      <pivotArea outline="0" fieldPosition="0">
        <references count="2">
          <reference field="4294967294" count="2" selected="0">
            <x v="0"/>
            <x v="1"/>
          </reference>
          <reference field="3" count="1" selected="0">
            <x v="2"/>
          </reference>
        </references>
      </pivotArea>
    </format>
    <format dxfId="41">
      <pivotArea outline="0" fieldPosition="0">
        <references count="2">
          <reference field="4294967294" count="2" selected="0">
            <x v="0"/>
            <x v="1"/>
          </reference>
          <reference field="3" count="1" selected="0">
            <x v="4"/>
          </reference>
        </references>
      </pivotArea>
    </format>
    <format dxfId="42">
      <pivotArea outline="0" fieldPosition="0">
        <references count="2">
          <reference field="4294967294" count="2" selected="0">
            <x v="0"/>
            <x v="1"/>
          </reference>
          <reference field="3" count="1" selected="0">
            <x v="7"/>
          </reference>
        </references>
      </pivotArea>
    </format>
    <format dxfId="43">
      <pivotArea outline="0" fieldPosition="0">
        <references count="2">
          <reference field="4294967294" count="1" selected="0">
            <x v="1"/>
          </reference>
          <reference field="3" count="1" selected="0">
            <x v="8"/>
          </reference>
        </references>
      </pivotArea>
    </format>
    <format dxfId="44">
      <pivotArea outline="0" fieldPosition="0">
        <references count="2">
          <reference field="4294967294" count="1" selected="0">
            <x v="1"/>
          </reference>
          <reference field="3" count="1" selected="0">
            <x v="6"/>
          </reference>
        </references>
      </pivotArea>
    </format>
    <format dxfId="45">
      <pivotArea outline="0" fieldPosition="0">
        <references count="2">
          <reference field="4294967294" count="1" selected="0">
            <x v="0"/>
          </reference>
          <reference field="3" count="1" selected="0">
            <x v="7"/>
          </reference>
        </references>
      </pivotArea>
    </format>
    <format dxfId="46">
      <pivotArea outline="0" fieldPosition="0">
        <references count="2">
          <reference field="4294967294" count="1" selected="0">
            <x v="1"/>
          </reference>
          <reference field="3" count="1" selected="0">
            <x v="3"/>
          </reference>
        </references>
      </pivotArea>
    </format>
    <format dxfId="47">
      <pivotArea outline="0" fieldPosition="0">
        <references count="2">
          <reference field="4294967294" count="1" selected="0">
            <x v="0"/>
          </reference>
          <reference field="3" count="1" selected="0">
            <x v="4"/>
          </reference>
        </references>
      </pivotArea>
    </format>
    <format dxfId="48">
      <pivotArea outline="0" fieldPosition="0">
        <references count="2">
          <reference field="4294967294" count="1" selected="0">
            <x v="1"/>
          </reference>
          <reference field="3" count="1" selected="0">
            <x v="2"/>
          </reference>
        </references>
      </pivotArea>
    </format>
    <format dxfId="49">
      <pivotArea outline="0" fieldPosition="0">
        <references count="2">
          <reference field="4294967294" count="1" selected="0">
            <x v="0"/>
          </reference>
          <reference field="3" count="1" selected="0">
            <x v="3"/>
          </reference>
        </references>
      </pivotArea>
    </format>
    <format dxfId="50">
      <pivotArea outline="0" fieldPosition="0">
        <references count="2">
          <reference field="4294967294" count="1" selected="0">
            <x v="1"/>
          </reference>
          <reference field="3" count="1" selected="0">
            <x v="0"/>
          </reference>
        </references>
      </pivotArea>
    </format>
    <format dxfId="51">
      <pivotArea outline="0" fieldPosition="0">
        <references count="2">
          <reference field="4294967294" count="1" selected="0">
            <x v="0"/>
          </reference>
          <reference field="3" count="1" selected="0">
            <x v="1"/>
          </reference>
        </references>
      </pivotArea>
    </format>
    <format dxfId="52">
      <pivotArea outline="0" fieldPosition="0">
        <references count="2">
          <reference field="4294967294" count="2" selected="0">
            <x v="0"/>
            <x v="1"/>
          </reference>
          <reference field="3" count="1" selected="0">
            <x v="4"/>
          </reference>
        </references>
      </pivotArea>
    </format>
    <format dxfId="53">
      <pivotArea outline="0" fieldPosition="0">
        <references count="2">
          <reference field="4294967294" count="2" selected="0">
            <x v="0"/>
            <x v="1"/>
          </reference>
          <reference field="3" count="1" selected="0">
            <x v="7"/>
          </reference>
        </references>
      </pivotArea>
    </format>
    <format dxfId="54">
      <pivotArea outline="0" collapsedLevelsAreSubtotals="1" fieldPosition="0"/>
    </format>
  </formats>
  <conditionalFormats count="2">
    <conditionalFormat scope="data" priority="17">
      <pivotAreas count="1">
        <pivotArea outline="0" fieldPosition="0">
          <references count="1">
            <reference field="4294967294" count="1" selected="0">
              <x v="1"/>
            </reference>
          </references>
        </pivotArea>
      </pivotAreas>
    </conditionalFormat>
    <conditionalFormat scope="data" priority="18">
      <pivotAreas count="1">
        <pivotArea outline="0" fieldPosition="0">
          <references count="1">
            <reference field="4294967294"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139F994-87AB-4474-A757-0FFF32EC4804}" name="PivotTable1" cacheId="2857" applyNumberFormats="0" applyBorderFormats="0" applyFontFormats="0" applyPatternFormats="0" applyAlignmentFormats="0" applyWidthHeightFormats="1" dataCaption="Values" updatedVersion="8" minRefreshableVersion="3" useAutoFormatting="1" rowGrandTotals="0" colGrandTotals="0" itemPrintTitles="1" mergeItem="1" createdVersion="7" indent="0" compact="0" compactData="0" gridDropZones="1" multipleFieldFilters="0">
  <location ref="A3:D132" firstHeaderRow="2" firstDataRow="2" firstDataCol="3" rowPageCount="1" colPageCount="1"/>
  <pivotFields count="13">
    <pivotField axis="axisRow" compact="0" outline="0" showAll="0" defaultSubtotal="0">
      <items count="10">
        <item x="5"/>
        <item x="2"/>
        <item x="3"/>
        <item x="6"/>
        <item x="4"/>
        <item x="1"/>
        <item x="0"/>
        <item x="7"/>
        <item m="1" x="9"/>
        <item m="1" x="8"/>
      </items>
    </pivotField>
    <pivotField axis="axisRow" compact="0" outline="0" showAll="0" defaultSubtotal="0">
      <items count="22">
        <item x="5"/>
        <item x="8"/>
        <item x="11"/>
        <item x="2"/>
        <item x="7"/>
        <item x="12"/>
        <item x="0"/>
        <item x="6"/>
        <item m="1" x="21"/>
        <item x="1"/>
        <item x="9"/>
        <item x="4"/>
        <item x="3"/>
        <item x="10"/>
        <item x="14"/>
        <item x="17"/>
        <item x="16"/>
        <item x="15"/>
        <item x="13"/>
        <item x="18"/>
        <item x="19"/>
        <item x="20"/>
      </items>
    </pivotField>
    <pivotField axis="axisRow" compact="0" outline="0" showAll="0" defaultSubtotal="0">
      <items count="144">
        <item x="59"/>
        <item x="60"/>
        <item m="1" x="128"/>
        <item x="50"/>
        <item x="25"/>
        <item x="27"/>
        <item x="70"/>
        <item x="76"/>
        <item x="77"/>
        <item x="19"/>
        <item x="22"/>
        <item m="1" x="132"/>
        <item x="35"/>
        <item x="38"/>
        <item x="36"/>
        <item x="37"/>
        <item x="33"/>
        <item x="54"/>
        <item m="1" x="125"/>
        <item x="51"/>
        <item x="13"/>
        <item x="15"/>
        <item x="30"/>
        <item x="28"/>
        <item x="34"/>
        <item x="12"/>
        <item x="11"/>
        <item x="10"/>
        <item x="32"/>
        <item x="18"/>
        <item x="24"/>
        <item x="31"/>
        <item x="26"/>
        <item x="9"/>
        <item x="46"/>
        <item x="21"/>
        <item x="72"/>
        <item x="62"/>
        <item x="49"/>
        <item x="52"/>
        <item x="66"/>
        <item x="78"/>
        <item x="23"/>
        <item m="1" x="133"/>
        <item x="41"/>
        <item x="40"/>
        <item x="71"/>
        <item x="65"/>
        <item x="14"/>
        <item x="0"/>
        <item x="4"/>
        <item x="61"/>
        <item m="1" x="135"/>
        <item x="63"/>
        <item x="68"/>
        <item x="69"/>
        <item x="67"/>
        <item x="64"/>
        <item x="2"/>
        <item x="48"/>
        <item x="45"/>
        <item x="20"/>
        <item x="1"/>
        <item x="44"/>
        <item m="1" x="143"/>
        <item x="16"/>
        <item x="42"/>
        <item m="1" x="142"/>
        <item x="3"/>
        <item x="124"/>
        <item x="56"/>
        <item x="58"/>
        <item x="74"/>
        <item x="75"/>
        <item x="79"/>
        <item x="53"/>
        <item m="1" x="136"/>
        <item x="83"/>
        <item m="1" x="139"/>
        <item m="1" x="137"/>
        <item m="1" x="129"/>
        <item m="1" x="140"/>
        <item x="88"/>
        <item x="89"/>
        <item m="1" x="131"/>
        <item m="1" x="126"/>
        <item m="1" x="138"/>
        <item m="1" x="141"/>
        <item x="103"/>
        <item x="105"/>
        <item x="106"/>
        <item x="107"/>
        <item x="110"/>
        <item x="111"/>
        <item x="84"/>
        <item x="85"/>
        <item m="1" x="134"/>
        <item m="1" x="127"/>
        <item x="29"/>
        <item x="57"/>
        <item x="86"/>
        <item x="87"/>
        <item m="1" x="130"/>
        <item x="47"/>
        <item x="90"/>
        <item x="91"/>
        <item x="92"/>
        <item x="102"/>
        <item x="104"/>
        <item x="93"/>
        <item x="94"/>
        <item x="95"/>
        <item x="96"/>
        <item x="97"/>
        <item x="98"/>
        <item x="99"/>
        <item x="100"/>
        <item x="101"/>
        <item x="39"/>
        <item x="80"/>
        <item x="81"/>
        <item x="82"/>
        <item x="17"/>
        <item x="5"/>
        <item x="6"/>
        <item x="7"/>
        <item x="8"/>
        <item x="43"/>
        <item x="108"/>
        <item x="109"/>
        <item x="55"/>
        <item x="73"/>
        <item x="112"/>
        <item x="113"/>
        <item x="114"/>
        <item x="115"/>
        <item x="116"/>
        <item x="117"/>
        <item x="118"/>
        <item x="119"/>
        <item x="120"/>
        <item x="121"/>
        <item x="122"/>
        <item x="123"/>
      </items>
    </pivotField>
    <pivotField dataField="1" compact="0" outline="0" showAll="0"/>
    <pivotField compact="0" outline="0" showAll="0"/>
    <pivotField compact="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pivotField axis="axisPage" compact="0" outline="0" showAll="0">
      <items count="4">
        <item x="0"/>
        <item x="1"/>
        <item x="2"/>
        <item t="default"/>
      </items>
    </pivotField>
  </pivotFields>
  <rowFields count="3">
    <field x="0"/>
    <field x="1"/>
    <field x="2"/>
  </rowFields>
  <rowItems count="128">
    <i>
      <x/>
      <x v="9"/>
      <x/>
    </i>
    <i r="2">
      <x v="1"/>
    </i>
    <i r="2">
      <x v="37"/>
    </i>
    <i r="2">
      <x v="51"/>
    </i>
    <i r="2">
      <x v="53"/>
    </i>
    <i r="2">
      <x v="57"/>
    </i>
    <i r="1">
      <x v="11"/>
      <x v="40"/>
    </i>
    <i r="2">
      <x v="47"/>
    </i>
    <i r="1">
      <x v="13"/>
      <x v="99"/>
    </i>
    <i r="1">
      <x v="18"/>
      <x v="111"/>
    </i>
    <i>
      <x v="1"/>
      <x v="2"/>
      <x v="94"/>
    </i>
    <i r="1">
      <x v="6"/>
      <x v="12"/>
    </i>
    <i r="1">
      <x v="7"/>
      <x v="14"/>
    </i>
    <i r="1">
      <x v="9"/>
      <x v="16"/>
    </i>
    <i r="1">
      <x v="11"/>
      <x v="13"/>
    </i>
    <i r="2">
      <x v="15"/>
    </i>
    <i r="2">
      <x v="24"/>
    </i>
    <i r="1">
      <x v="15"/>
      <x v="88"/>
    </i>
    <i r="2">
      <x v="89"/>
    </i>
    <i r="2">
      <x v="90"/>
    </i>
    <i r="2">
      <x v="108"/>
    </i>
    <i>
      <x v="2"/>
      <x v="1"/>
      <x v="63"/>
    </i>
    <i r="2">
      <x v="103"/>
    </i>
    <i r="2">
      <x v="127"/>
    </i>
    <i r="1">
      <x v="4"/>
      <x v="34"/>
    </i>
    <i r="2">
      <x v="44"/>
    </i>
    <i r="2">
      <x v="45"/>
    </i>
    <i r="2">
      <x v="66"/>
    </i>
    <i r="2">
      <x v="95"/>
    </i>
    <i r="2">
      <x v="118"/>
    </i>
    <i r="1">
      <x v="6"/>
      <x v="60"/>
    </i>
    <i r="1">
      <x v="19"/>
      <x v="132"/>
    </i>
    <i>
      <x v="3"/>
      <x v="2"/>
      <x v="36"/>
    </i>
    <i r="2">
      <x v="46"/>
    </i>
    <i r="2">
      <x v="54"/>
    </i>
    <i r="1">
      <x v="3"/>
      <x v="77"/>
    </i>
    <i r="2">
      <x v="141"/>
    </i>
    <i r="1">
      <x v="5"/>
      <x v="55"/>
    </i>
    <i r="1">
      <x v="9"/>
      <x v="7"/>
    </i>
    <i r="2">
      <x v="8"/>
    </i>
    <i r="2">
      <x v="41"/>
    </i>
    <i r="2">
      <x v="72"/>
    </i>
    <i r="2">
      <x v="73"/>
    </i>
    <i r="2">
      <x v="74"/>
    </i>
    <i r="2">
      <x v="119"/>
    </i>
    <i r="2">
      <x v="120"/>
    </i>
    <i r="2">
      <x v="121"/>
    </i>
    <i r="2">
      <x v="131"/>
    </i>
    <i r="1">
      <x v="13"/>
      <x v="6"/>
    </i>
    <i r="2">
      <x v="46"/>
    </i>
    <i r="2">
      <x v="56"/>
    </i>
    <i r="1">
      <x v="17"/>
      <x v="93"/>
    </i>
    <i r="2">
      <x v="107"/>
    </i>
    <i r="2">
      <x v="116"/>
    </i>
    <i r="1">
      <x v="18"/>
      <x v="83"/>
    </i>
    <i r="2">
      <x v="93"/>
    </i>
    <i r="2">
      <x v="104"/>
    </i>
    <i r="2">
      <x v="105"/>
    </i>
    <i r="2">
      <x v="106"/>
    </i>
    <i r="2">
      <x v="112"/>
    </i>
    <i r="2">
      <x v="113"/>
    </i>
    <i>
      <x v="4"/>
      <x v="1"/>
      <x v="114"/>
    </i>
    <i r="1">
      <x v="3"/>
      <x v="104"/>
    </i>
    <i r="2">
      <x v="133"/>
    </i>
    <i r="2">
      <x v="134"/>
    </i>
    <i r="2">
      <x v="135"/>
    </i>
    <i r="2">
      <x v="136"/>
    </i>
    <i r="2">
      <x v="137"/>
    </i>
    <i r="1">
      <x v="4"/>
      <x v="59"/>
    </i>
    <i r="1">
      <x v="6"/>
      <x v="3"/>
    </i>
    <i r="2">
      <x v="19"/>
    </i>
    <i r="1">
      <x v="7"/>
      <x v="39"/>
    </i>
    <i r="1">
      <x v="10"/>
      <x v="17"/>
    </i>
    <i r="1">
      <x v="11"/>
      <x v="38"/>
    </i>
    <i r="2">
      <x v="70"/>
    </i>
    <i r="2">
      <x v="71"/>
    </i>
    <i r="2">
      <x v="75"/>
    </i>
    <i r="2">
      <x v="130"/>
    </i>
    <i r="1">
      <x v="17"/>
      <x v="115"/>
    </i>
    <i r="1">
      <x v="20"/>
      <x v="138"/>
    </i>
    <i r="2">
      <x v="139"/>
    </i>
    <i r="2">
      <x v="140"/>
    </i>
    <i>
      <x v="5"/>
      <x/>
      <x v="23"/>
    </i>
    <i r="2">
      <x v="98"/>
    </i>
    <i r="1">
      <x v="1"/>
      <x v="100"/>
    </i>
    <i r="2">
      <x v="101"/>
    </i>
    <i r="1">
      <x v="3"/>
      <x v="9"/>
    </i>
    <i r="1">
      <x v="6"/>
      <x v="10"/>
    </i>
    <i r="2">
      <x v="29"/>
    </i>
    <i r="2">
      <x v="35"/>
    </i>
    <i r="2">
      <x v="42"/>
    </i>
    <i r="1">
      <x v="9"/>
      <x v="22"/>
    </i>
    <i r="2">
      <x v="28"/>
    </i>
    <i r="2">
      <x v="82"/>
    </i>
    <i r="1">
      <x v="11"/>
      <x v="4"/>
    </i>
    <i r="2">
      <x v="5"/>
    </i>
    <i r="2">
      <x v="30"/>
    </i>
    <i r="2">
      <x v="31"/>
    </i>
    <i r="2">
      <x v="32"/>
    </i>
    <i r="1">
      <x v="12"/>
      <x v="61"/>
    </i>
    <i r="1">
      <x v="16"/>
      <x v="91"/>
    </i>
    <i r="2">
      <x v="92"/>
    </i>
    <i r="2">
      <x v="117"/>
    </i>
    <i r="2">
      <x v="128"/>
    </i>
    <i r="2">
      <x v="129"/>
    </i>
    <i>
      <x v="6"/>
      <x v="3"/>
      <x v="20"/>
    </i>
    <i r="2">
      <x v="122"/>
    </i>
    <i r="2">
      <x v="143"/>
    </i>
    <i r="1">
      <x v="6"/>
      <x v="21"/>
    </i>
    <i r="2">
      <x v="33"/>
    </i>
    <i r="2">
      <x v="48"/>
    </i>
    <i r="2">
      <x v="49"/>
    </i>
    <i r="2">
      <x v="50"/>
    </i>
    <i r="2">
      <x v="58"/>
    </i>
    <i r="2">
      <x v="62"/>
    </i>
    <i r="2">
      <x v="65"/>
    </i>
    <i r="2">
      <x v="68"/>
    </i>
    <i r="2">
      <x v="123"/>
    </i>
    <i r="2">
      <x v="124"/>
    </i>
    <i r="2">
      <x v="125"/>
    </i>
    <i r="2">
      <x v="126"/>
    </i>
    <i r="1">
      <x v="9"/>
      <x v="25"/>
    </i>
    <i r="2">
      <x v="26"/>
    </i>
    <i r="2">
      <x v="27"/>
    </i>
    <i r="1">
      <x v="21"/>
      <x v="142"/>
    </i>
    <i>
      <x v="7"/>
      <x v="14"/>
      <x v="69"/>
    </i>
    <i r="2">
      <x v="109"/>
    </i>
    <i r="2">
      <x v="110"/>
    </i>
  </rowItems>
  <colItems count="1">
    <i/>
  </colItems>
  <pageFields count="1">
    <pageField fld="12" hier="-1"/>
  </pageFields>
  <dataFields count="1">
    <dataField name="Count of Description" fld="3" subtotal="count" baseField="0" baseItem="0"/>
  </dataFields>
  <formats count="2">
    <format dxfId="8">
      <pivotArea dataOnly="0" labelOnly="1" outline="0" fieldPosition="0">
        <references count="1">
          <reference field="2" count="0"/>
        </references>
      </pivotArea>
    </format>
    <format dxfId="9">
      <pivotArea field="2" type="button" dataOnly="0" labelOnly="1" outline="0" axis="axisRow" fieldPosition="2"/>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2-06-24T02:36:41.65" personId="{746BF79A-D426-1E4A-B02D-3531BE8B0585}" id="{FD70CC7F-D4C6-1046-BE75-88266D40BBD9}">
    <text>Assuming planning itself has no impact, but it is a critical dependency - hence positive ratings.</text>
  </threadedComment>
  <threadedComment ref="D4" dT="2022-04-14T01:36:30.20" personId="{AC83BFAC-C6CF-4C0F-BB43-9989CCC3B891}" id="{987175C6-EDD5-46F8-A9D3-238136C7AAC3}">
    <text>Triple access planning...</text>
  </threadedComment>
  <threadedComment ref="D12" dT="2022-04-14T01:37:50.66" personId="{AC83BFAC-C6CF-4C0F-BB43-9989CCC3B891}" id="{FAF132F6-A71F-4D36-9D91-8F4147559EE4}">
    <text>There's no reason why tactical urbanism should be restricted to W&amp;C only...</text>
  </threadedComment>
  <threadedComment ref="C15" dT="2022-06-24T02:42:22.44" personId="{746BF79A-D426-1E4A-B02D-3531BE8B0585}" id="{87E08E6A-96EB-184A-824C-66CB7065FE96}">
    <text>Not sure what this means</text>
  </threadedComment>
  <threadedComment ref="D26" dT="2022-04-14T01:40:39.93" personId="{AC83BFAC-C6CF-4C0F-BB43-9989CCC3B891}" id="{A43CDFBB-F7C1-4A73-B68F-F42D76DBAE59}">
    <text>Also need to highlight that such a  measure would concentrate traffic onto fewer roads (which is positive).  That does mean some corridors could carry more traffic.</text>
  </threadedComment>
  <threadedComment ref="D27" dT="2022-04-05T21:19:20.73" personId="{AC83BFAC-C6CF-4C0F-BB43-9989CCC3B891}" id="{41727868-02E0-42D9-88CD-37EF42FF8C01}">
    <text>This can also largely be achieved by adjusting network permeability which would make other modes more time competitive.</text>
  </threadedComment>
  <threadedComment ref="D27" dT="2022-04-07T02:51:55.16" personId="{DDE3BBD7-53E2-4CEE-B0AF-53F9B6CECD12}" id="{483F9606-70DD-4BC3-8242-D7C6055D4533}" parentId="{41727868-02E0-42D9-88CD-37EF42FF8C01}">
    <text>isnt this the means of limiting freight /goods delivereies by time?</text>
  </threadedComment>
  <threadedComment ref="D28" dT="2022-04-05T21:19:20.73" personId="{AC83BFAC-C6CF-4C0F-BB43-9989CCC3B891}" id="{766EAED8-4C99-478B-857B-5FDA22594648}">
    <text>This can also largely be achieved by adjusting network permeability which would make other modes more time competitive.</text>
  </threadedComment>
  <threadedComment ref="D28" dT="2022-04-07T02:51:55.16" personId="{DDE3BBD7-53E2-4CEE-B0AF-53F9B6CECD12}" id="{1F98B49F-A6E7-4380-84C1-EC8264672FCF}" parentId="{766EAED8-4C99-478B-857B-5FDA22594648}">
    <text>isnt this the means of limiting freight /goods delivereies by time?</text>
  </threadedComment>
  <threadedComment ref="D32" dT="2022-04-05T21:23:46.16" personId="{AC83BFAC-C6CF-4C0F-BB43-9989CCC3B891}" id="{1138A485-F462-4854-9302-7D435AE24644}">
    <text xml:space="preserve">I'd suggest excluding this item given the spatial distribution (low density), the variance in origin/destination pairs, and the ability to offer a regular PT service (active modes will generally be out of distance), these trips would be insanely hard to shift!  Solutions here would better focus on electrification.  </text>
  </threadedComment>
  <threadedComment ref="D32" dT="2022-04-06T04:57:44.74" personId="{D268E4CC-8B2F-4D2D-82FD-E03946877E0B}" id="{598F5CDA-1AFC-4FA8-AAA0-2819F07F6F96}" parentId="{1138A485-F462-4854-9302-7D435AE24644}">
    <text>Fair points. The PT submittted a challenge to the Innovation fund asking for ideas for rural locations - hopefully some brilliant minds might have some ideas never thought of before! So I think it should still be included so that it isn't totally forgotten as an issue.</text>
  </threadedComment>
  <threadedComment ref="D32" dT="2022-04-07T03:00:53.12" personId="{DDE3BBD7-53E2-4CEE-B0AF-53F9B6CECD12}" id="{6A8388A0-1273-476F-AD27-975263A9DE54}" parentId="{1138A485-F462-4854-9302-7D435AE24644}">
    <text>Agree -&gt; exclude</text>
  </threadedComment>
  <threadedComment ref="D32" dT="2022-04-07T23:21:19.92" personId="{8EAE40CA-D192-4B8F-BBA0-EB6190FFE925}" id="{821C2B1F-FA3F-4B1B-A1FB-76B9896287FA}" parentId="{1138A485-F462-4854-9302-7D435AE24644}">
    <text>I'd be interested in reframing the intervention as improving accessilbity for rural areas, so that it could pick up initiaitives to move services on-line, improve broadband delivery, provide mobile services that visit communities rather than requiring individuals to travel to the service (i.e. driver licensing, dental services etc)</text>
  </threadedComment>
  <threadedComment ref="D33" dT="2022-04-07T23:25:00.85" personId="{8EAE40CA-D192-4B8F-BBA0-EB6190FFE925}" id="{633B1AA7-DE46-44E2-9027-14F63A572736}">
    <text>Does this need to be between regions, or could it be between communities withing a region i.e. linking east cape to Gisborne, or Far North towns to Whangarei?</text>
  </threadedComment>
  <threadedComment ref="D34" dT="2022-04-05T21:25:38.90" personId="{AC83BFAC-C6CF-4C0F-BB43-9989CCC3B891}" id="{A81B59F2-C02A-42B6-81DF-CAC0D255E991}">
    <text>Same intervention as above (5 cells up)</text>
  </threadedComment>
  <threadedComment ref="D35" dT="2022-04-05T21:26:13.27" personId="{AC83BFAC-C6CF-4C0F-BB43-9989CCC3B891}" id="{63328C5B-959D-4D64-8887-036E3E5AA7E5}">
    <text>Is this a sub-intervention necessary to ensure supply of services?</text>
  </threadedComment>
  <threadedComment ref="D35" dT="2022-04-06T05:01:37.96" personId="{D268E4CC-8B2F-4D2D-82FD-E03946877E0B}" id="{84860E1B-F8DD-4576-B6D2-5DC87F6F6164}" parentId="{63328C5B-959D-4D64-8887-036E3E5AA7E5}">
    <text>Could be dealt with this way</text>
  </threadedComment>
  <threadedComment ref="C37" dT="2022-04-14T01:41:59.43" personId="{AC83BFAC-C6CF-4C0F-BB43-9989CCC3B891}" id="{5A50DA02-66BF-4346-A7AA-7A43B340C788}">
    <text>Be good to see controls on vehicle engine capacity could reduce fuel consumption.  Applied successfully overseas...</text>
  </threadedComment>
  <threadedComment ref="D37" dT="2022-04-05T21:27:56.07" personId="{AC83BFAC-C6CF-4C0F-BB43-9989CCC3B891}" id="{9984B6FA-8E00-4EEF-8731-0E6C2153F43E}">
    <text>'Demand management' is a very large field, it may help to define...  For example demand management includes the management of 'movement demand' and but also the 'effects of demand'</text>
  </threadedComment>
  <threadedComment ref="D39" dT="2022-04-05T21:34:39.61" personId="{AC83BFAC-C6CF-4C0F-BB43-9989CCC3B891}" id="{906E05F3-DE97-4E70-98E2-4930C5511520}">
    <text>Would a policy/regulatory 'lever' be more effective as that would exert national coverage/influence?</text>
  </threadedComment>
  <threadedComment ref="D41" dT="2022-04-05T21:44:04.58" personId="{AC83BFAC-C6CF-4C0F-BB43-9989CCC3B891}" id="{05933F9D-41EE-4AD1-91F7-65DC0E16F3AB}">
    <text>We should perhaps be clear what we mean by 'vehicle access'.  Charging only effects access for those with lower economic power.  Pricing would be a more accurate reflection of the lever.  See intervention below.</text>
  </threadedComment>
  <threadedComment ref="D45" dT="2022-04-05T21:46:53.08" personId="{AC83BFAC-C6CF-4C0F-BB43-9989CCC3B891}" id="{92C87841-50CA-49A6-8797-430AE342F72C}">
    <text>Along with most of the education levers, I wonder whether these should be classed as 'Sub Interventions' as generally they're about giving effect to physical interventions.</text>
  </threadedComment>
  <threadedComment ref="D51" dT="2022-04-05T21:49:28.85" personId="{AC83BFAC-C6CF-4C0F-BB43-9989CCC3B891}" id="{B48DD7E6-EB5F-4940-9925-B1B83AA3F9C4}">
    <text>Particularly useful for PT LOS increasing attractiveness of services...</text>
  </threadedComment>
  <threadedComment ref="C53" dT="2022-04-14T01:44:07.09" personId="{AC83BFAC-C6CF-4C0F-BB43-9989CCC3B891}" id="{ECEDD0FF-542B-4907-8F6A-B02562CF90A5}">
    <text xml:space="preserve">NOF should also include targets for each road classification with a higher gearing towards more LTN and high place value streets.  That could for example challenge the likes of Hamilton as to why they need so many high volume/capacity streets... </text>
  </threadedComment>
  <threadedComment ref="D54" dT="2022-04-05T21:50:30.24" personId="{AC83BFAC-C6CF-4C0F-BB43-9989CCC3B891}" id="{AD82DCEE-DEB9-489B-A36C-5F66666C54A7}">
    <text>This should include reference to permeability...</text>
  </threadedComment>
  <threadedComment ref="C55" dT="2022-04-14T01:47:29.91" personId="{AC83BFAC-C6CF-4C0F-BB43-9989CCC3B891}" id="{BA143540-BE7F-462F-A2DD-F87CFF8EB089}">
    <text>Be interesting to set a national standard on parking time limits... with increasing time allowance the further from a commercial area (public parking).  That would help encourage people that work in those areas to park further away and free up parking within commercial areas potentially enabling easier reallocation...</text>
  </threadedComment>
  <threadedComment ref="D55" dT="2022-04-05T21:51:52.20" personId="{AC83BFAC-C6CF-4C0F-BB43-9989CCC3B891}" id="{0F3E7CA7-1C31-4DF4-A455-BE7038124082}">
    <text>Sub intervention aimed at giving effect to the change in parking management/policy?</text>
  </threadedComment>
  <threadedComment ref="C56" dT="2022-04-14T01:47:58.64" personId="{AC83BFAC-C6CF-4C0F-BB43-9989CCC3B891}" id="{81551D72-B0D0-4DE6-9988-8E237324541A}">
    <text>Link in with funding rules?</text>
  </threadedComment>
  <threadedComment ref="D56" dT="2022-04-05T21:52:59.00" personId="{AC83BFAC-C6CF-4C0F-BB43-9989CCC3B891}" id="{D62021AE-132F-4949-8101-1F27A3CA974E}">
    <text>Would it be helpful to define any of these?  E.g. in lane bus stops.  Parking removal for lane provision etc...</text>
  </threadedComment>
  <threadedComment ref="D57" dT="2022-04-05T21:54:16.67" personId="{AC83BFAC-C6CF-4C0F-BB43-9989CCC3B891}" id="{55F27FED-5704-446F-AD44-F27C082A3DB2}">
    <text>If we have full networks then this won't be needed, unless you are referring specifically to school bus transport?  Perhaps this is more of a prioritisation matter?</text>
  </threadedComment>
  <threadedComment ref="D59" dT="2022-04-05T21:57:59.29" personId="{AC83BFAC-C6CF-4C0F-BB43-9989CCC3B891}" id="{26E72A90-460E-49F6-B153-C957B5908B90}">
    <text>Traditionally this has included separation of modes with new infrastructure, the reduction of speed with associated traffic calming devices.  Moving forward given the scale of the task this is unlikely to be either affordable or a timely approach.  Access and network permeability would provide a cheaper and faster approach to resolving (provided political support existed).  For interventions like this do we need to be specific about what the intervention is, or only what is seeking to achieve?</text>
  </threadedComment>
  <threadedComment ref="D63" dT="2022-04-05T22:02:09.96" personId="{AC83BFAC-C6CF-4C0F-BB43-9989CCC3B891}" id="{7B7895DC-7779-4B0D-8102-CAD7755B3471}">
    <text>Scope could include legal requirements for enforcement (e.g. for parking, the ticket must be affixed to the vehicle).  Simplifying could make enforcement cheaper and more efficient...</text>
  </threadedComment>
  <threadedComment ref="D64" dT="2022-04-05T22:03:12.36" personId="{AC83BFAC-C6CF-4C0F-BB43-9989CCC3B891}" id="{408E7F07-22C0-4CC3-900E-16976820B0A6}">
    <text>Sub intervention?</text>
  </threadedComment>
  <threadedComment ref="D65" dT="2022-04-05T22:02:09.96" personId="{AC83BFAC-C6CF-4C0F-BB43-9989CCC3B891}" id="{388EDFFC-2BBA-494C-99CC-D12F925589F0}">
    <text>Scope could include legal requirements for enforcement (e.g. for parking, the ticket must be affixed to the vehicle).  Simplifying could make enforcement cheaper and more efficient...</text>
  </threadedComment>
  <threadedComment ref="D66" dT="2022-04-05T22:06:22.80" personId="{AC83BFAC-C6CF-4C0F-BB43-9989CCC3B891}" id="{E0B4620D-B536-468B-B8C8-EF80E826B7D2}">
    <text>It may be worth broadening to include things such as walkways around PT services.  There are locations for example where less than 50% of path width outside rail stations is accessible due to vegetation overgrowth.</text>
  </threadedComment>
  <threadedComment ref="C69" dT="2022-04-06T05:09:46.26" personId="{D268E4CC-8B2F-4D2D-82FD-E03946877E0B}" id="{2B966E89-073D-4470-91C0-2DC510239322}">
    <text>What is the difference between this and new route based PT services? Is this one about additional capacity on existing PT services?</text>
  </threadedComment>
  <threadedComment ref="C69" dT="2022-04-07T02:42:08.68" personId="{DDE3BBD7-53E2-4CEE-B0AF-53F9B6CECD12}" id="{189C6440-B009-441F-BA5E-34290FBA87FF}" parentId="{2B966E89-073D-4470-91C0-2DC510239322}">
    <text>As you sensed I was trying to distinguish new routes from more frequent services knowing there is a difference in take up of capacity, needs to be clearer</text>
  </threadedComment>
  <threadedComment ref="C72" dT="2022-04-14T01:49:12.27" personId="{AC83BFAC-C6CF-4C0F-BB43-9989CCC3B891}" id="{D21CF5E3-404E-4312-A5AE-352CF9B5522E}">
    <text>Could include tightening of bell mouth radii.</text>
  </threadedComment>
  <threadedComment ref="D72" dT="2022-04-05T22:08:33.22" personId="{AC83BFAC-C6CF-4C0F-BB43-9989CCC3B891}" id="{CDD47348-9DAC-40AB-9838-AB71F51B6CAF}">
    <text>Presume this includes signal phasing - wait times, frequency of ped crossing phase, green waves for cars etc?
Could include frequency of pedestrian crossing facilities (and priority there of).</text>
  </threadedComment>
  <threadedComment ref="D74" dT="2022-04-05T22:11:17.16" personId="{AC83BFAC-C6CF-4C0F-BB43-9989CCC3B891}" id="{D644E929-32F9-48DE-8CB8-6D7F80234EDF}">
    <text>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ext>
  </threadedComment>
  <threadedComment ref="D75" dT="2022-04-05T22:11:17.16" personId="{AC83BFAC-C6CF-4C0F-BB43-9989CCC3B891}" id="{74C93587-AC43-4673-9E05-111200C4BD9C}">
    <text>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ext>
  </threadedComment>
  <threadedComment ref="D76" dT="2022-04-05T22:11:17.16" personId="{AC83BFAC-C6CF-4C0F-BB43-9989CCC3B891}" id="{BA6F080F-81EB-4EA3-92A0-41DD05DFA2DC}">
    <text>There are significant deficiencies in the existing NOFs to enable rapid roll out...  these interventions would reflect a continuation of building lots of separated infrastructure which are not required if vehicle volumes are reduced and/or speeds reduced.  This should ultimately be delivered if VKT reductions are successful, therefore much of the cycle infrastructure for example won't actually needed...</text>
  </threadedComment>
  <threadedComment ref="C84" dT="2022-04-06T05:16:21.08" personId="{D268E4CC-8B2F-4D2D-82FD-E03946877E0B}" id="{3295636B-7629-403E-92EF-4525A203E97A}">
    <text>Suggest we make it clear that this includes both depot and on-street charging infrastructure, and the associated costs - e.g. substation upgrades, new cabling to the location</text>
  </threadedComment>
  <threadedComment ref="C84" dT="2022-04-07T02:40:55.50" personId="{DDE3BBD7-53E2-4CEE-B0AF-53F9B6CECD12}" id="{FF59BAD3-E6C4-44D3-BDE6-E814E1046794}" parentId="{3295636B-7629-403E-92EF-4525A203E97A}">
    <text>Agree</text>
  </threadedComment>
  <threadedComment ref="D84" dT="2022-04-05T22:13:16.12" personId="{AC83BFAC-C6CF-4C0F-BB43-9989CCC3B891}" id="{FCD70DF0-FC51-4370-8BA0-EC723E5816E2}">
    <text>Some of these PT interventions relate to the ability to deliver 'said service', are they more accurately classed as sub interventions?</text>
  </threadedComment>
  <threadedComment ref="D84" dT="2022-04-06T05:20:20.52" personId="{D268E4CC-8B2F-4D2D-82FD-E03946877E0B}" id="{41048A6F-AEEE-43FC-B7C7-0539B88D1591}" parentId="{FCD70DF0-FC51-4370-8BA0-EC723E5816E2}">
    <text>I understand what you are saying, and agree this might be the way to cover workforce ones. However others like this one are about needing to spend more money to deliver better, greener PT. (Though there is an argument that there is no choice in these costs given the Govt mandate for no new diesel buses from July 2025)</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6" Type="http://schemas.openxmlformats.org/officeDocument/2006/relationships/hyperlink" Target="http://www.konsult.leeds.ac.uk/pg/07/" TargetMode="External"/><Relationship Id="rId21" Type="http://schemas.openxmlformats.org/officeDocument/2006/relationships/hyperlink" Target="http://www.konsult.leeds.ac.uk/pg/41/" TargetMode="External"/><Relationship Id="rId42" Type="http://schemas.openxmlformats.org/officeDocument/2006/relationships/hyperlink" Target="http://www.konsult.leeds.ac.uk/pg/06/" TargetMode="External"/><Relationship Id="rId47" Type="http://schemas.openxmlformats.org/officeDocument/2006/relationships/hyperlink" Target="http://www.konsult.leeds.ac.uk/pg/15/" TargetMode="External"/><Relationship Id="rId63" Type="http://schemas.openxmlformats.org/officeDocument/2006/relationships/hyperlink" Target="http://www.konsult.leeds.ac.uk/pg/22/" TargetMode="External"/><Relationship Id="rId68" Type="http://schemas.openxmlformats.org/officeDocument/2006/relationships/hyperlink" Target="http://www.konsult.leeds.ac.uk/pg/60/" TargetMode="External"/><Relationship Id="rId7" Type="http://schemas.openxmlformats.org/officeDocument/2006/relationships/hyperlink" Target="http://www.konsult.leeds.ac.uk/pg/08/" TargetMode="External"/><Relationship Id="rId2" Type="http://schemas.openxmlformats.org/officeDocument/2006/relationships/hyperlink" Target="http://www.konsult.leeds.ac.uk/pg/04/" TargetMode="External"/><Relationship Id="rId16" Type="http://schemas.openxmlformats.org/officeDocument/2006/relationships/hyperlink" Target="http://www.konsult.leeds.ac.uk/pg/49/" TargetMode="External"/><Relationship Id="rId29" Type="http://schemas.openxmlformats.org/officeDocument/2006/relationships/hyperlink" Target="http://www.konsult.leeds.ac.uk/pg/24/" TargetMode="External"/><Relationship Id="rId11" Type="http://schemas.openxmlformats.org/officeDocument/2006/relationships/hyperlink" Target="http://www.konsult.leeds.ac.uk/pg/02/" TargetMode="External"/><Relationship Id="rId24" Type="http://schemas.openxmlformats.org/officeDocument/2006/relationships/hyperlink" Target="http://www.konsult.leeds.ac.uk/pg/56/" TargetMode="External"/><Relationship Id="rId32" Type="http://schemas.openxmlformats.org/officeDocument/2006/relationships/hyperlink" Target="http://www.konsult.leeds.ac.uk/pg/42/" TargetMode="External"/><Relationship Id="rId37" Type="http://schemas.openxmlformats.org/officeDocument/2006/relationships/hyperlink" Target="http://www.konsult.leeds.ac.uk/pg/67/" TargetMode="External"/><Relationship Id="rId40" Type="http://schemas.openxmlformats.org/officeDocument/2006/relationships/hyperlink" Target="http://www.konsult.leeds.ac.uk/pg/49/" TargetMode="External"/><Relationship Id="rId45" Type="http://schemas.openxmlformats.org/officeDocument/2006/relationships/hyperlink" Target="http://www.konsult.leeds.ac.uk/pg/70/" TargetMode="External"/><Relationship Id="rId53" Type="http://schemas.openxmlformats.org/officeDocument/2006/relationships/hyperlink" Target="http://www.konsult.leeds.ac.uk/pg/53/" TargetMode="External"/><Relationship Id="rId58" Type="http://schemas.openxmlformats.org/officeDocument/2006/relationships/hyperlink" Target="http://www.konsult.leeds.ac.uk/pg/09/" TargetMode="External"/><Relationship Id="rId66" Type="http://schemas.openxmlformats.org/officeDocument/2006/relationships/hyperlink" Target="http://www.konsult.leeds.ac.uk/pg/27/" TargetMode="External"/><Relationship Id="rId5" Type="http://schemas.openxmlformats.org/officeDocument/2006/relationships/hyperlink" Target="http://www.konsult.leeds.ac.uk/pg/52/" TargetMode="External"/><Relationship Id="rId61" Type="http://schemas.openxmlformats.org/officeDocument/2006/relationships/hyperlink" Target="http://www.konsult.leeds.ac.uk/pg/58/" TargetMode="External"/><Relationship Id="rId19" Type="http://schemas.openxmlformats.org/officeDocument/2006/relationships/hyperlink" Target="http://www.konsult.leeds.ac.uk/pg/23/" TargetMode="External"/><Relationship Id="rId14" Type="http://schemas.openxmlformats.org/officeDocument/2006/relationships/hyperlink" Target="http://www.konsult.leeds.ac.uk/pg/15/" TargetMode="External"/><Relationship Id="rId22" Type="http://schemas.openxmlformats.org/officeDocument/2006/relationships/hyperlink" Target="http://www.konsult.leeds.ac.uk/pg/34/" TargetMode="External"/><Relationship Id="rId27" Type="http://schemas.openxmlformats.org/officeDocument/2006/relationships/hyperlink" Target="http://www.konsult.leeds.ac.uk/pg/12/" TargetMode="External"/><Relationship Id="rId30" Type="http://schemas.openxmlformats.org/officeDocument/2006/relationships/hyperlink" Target="http://www.konsult.leeds.ac.uk/pg/13/" TargetMode="External"/><Relationship Id="rId35" Type="http://schemas.openxmlformats.org/officeDocument/2006/relationships/hyperlink" Target="http://www.konsult.leeds.ac.uk/pg/68/" TargetMode="External"/><Relationship Id="rId43" Type="http://schemas.openxmlformats.org/officeDocument/2006/relationships/hyperlink" Target="http://www.konsult.leeds.ac.uk/pg/72/" TargetMode="External"/><Relationship Id="rId48" Type="http://schemas.openxmlformats.org/officeDocument/2006/relationships/hyperlink" Target="http://www.konsult.leeds.ac.uk/pg/10/" TargetMode="External"/><Relationship Id="rId56" Type="http://schemas.openxmlformats.org/officeDocument/2006/relationships/hyperlink" Target="http://www.konsult.leeds.ac.uk/pg/09/" TargetMode="External"/><Relationship Id="rId64" Type="http://schemas.openxmlformats.org/officeDocument/2006/relationships/hyperlink" Target="http://www.konsult.leeds.ac.uk/pg/01/" TargetMode="External"/><Relationship Id="rId69" Type="http://schemas.openxmlformats.org/officeDocument/2006/relationships/printerSettings" Target="../printerSettings/printerSettings8.bin"/><Relationship Id="rId8" Type="http://schemas.openxmlformats.org/officeDocument/2006/relationships/hyperlink" Target="http://www.konsult.leeds.ac.uk/pg/53/" TargetMode="External"/><Relationship Id="rId51" Type="http://schemas.openxmlformats.org/officeDocument/2006/relationships/hyperlink" Target="http://www.konsult.leeds.ac.uk/pg/03/" TargetMode="External"/><Relationship Id="rId3" Type="http://schemas.openxmlformats.org/officeDocument/2006/relationships/hyperlink" Target="http://www.konsult.leeds.ac.uk/pg/04/" TargetMode="External"/><Relationship Id="rId12" Type="http://schemas.openxmlformats.org/officeDocument/2006/relationships/hyperlink" Target="http://www.konsult.leeds.ac.uk/pg/48/" TargetMode="External"/><Relationship Id="rId17" Type="http://schemas.openxmlformats.org/officeDocument/2006/relationships/hyperlink" Target="http://www.konsult.leeds.ac.uk/pg/32/" TargetMode="External"/><Relationship Id="rId25" Type="http://schemas.openxmlformats.org/officeDocument/2006/relationships/hyperlink" Target="http://www.konsult.leeds.ac.uk/pg/21/" TargetMode="External"/><Relationship Id="rId33" Type="http://schemas.openxmlformats.org/officeDocument/2006/relationships/hyperlink" Target="http://www.konsult.leeds.ac.uk/pg/04/" TargetMode="External"/><Relationship Id="rId38" Type="http://schemas.openxmlformats.org/officeDocument/2006/relationships/hyperlink" Target="http://www.konsult.leeds.ac.uk/pg/66/" TargetMode="External"/><Relationship Id="rId46" Type="http://schemas.openxmlformats.org/officeDocument/2006/relationships/hyperlink" Target="http://www.konsult.leeds.ac.uk/pg/15/" TargetMode="External"/><Relationship Id="rId59" Type="http://schemas.openxmlformats.org/officeDocument/2006/relationships/hyperlink" Target="http://www.konsult.leeds.ac.uk/pg/09/" TargetMode="External"/><Relationship Id="rId67" Type="http://schemas.openxmlformats.org/officeDocument/2006/relationships/hyperlink" Target="http://www.konsult.leeds.ac.uk/pg/31/" TargetMode="External"/><Relationship Id="rId20" Type="http://schemas.openxmlformats.org/officeDocument/2006/relationships/hyperlink" Target="http://www.konsult.leeds.ac.uk/pg/23/" TargetMode="External"/><Relationship Id="rId41" Type="http://schemas.openxmlformats.org/officeDocument/2006/relationships/hyperlink" Target="http://www.konsult.leeds.ac.uk/pg/58/" TargetMode="External"/><Relationship Id="rId54" Type="http://schemas.openxmlformats.org/officeDocument/2006/relationships/hyperlink" Target="http://www.konsult.leeds.ac.uk/pg/18/" TargetMode="External"/><Relationship Id="rId62" Type="http://schemas.openxmlformats.org/officeDocument/2006/relationships/hyperlink" Target="http://www.konsult.leeds.ac.uk/pg/23/" TargetMode="External"/><Relationship Id="rId70" Type="http://schemas.openxmlformats.org/officeDocument/2006/relationships/drawing" Target="../drawings/drawing4.xml"/><Relationship Id="rId1" Type="http://schemas.openxmlformats.org/officeDocument/2006/relationships/pivotTable" Target="../pivotTables/pivotTable3.xml"/><Relationship Id="rId6" Type="http://schemas.openxmlformats.org/officeDocument/2006/relationships/hyperlink" Target="http://www.konsult.leeds.ac.uk/pg/63/" TargetMode="External"/><Relationship Id="rId15" Type="http://schemas.openxmlformats.org/officeDocument/2006/relationships/hyperlink" Target="http://www.konsult.leeds.ac.uk/pg/26/" TargetMode="External"/><Relationship Id="rId23" Type="http://schemas.openxmlformats.org/officeDocument/2006/relationships/hyperlink" Target="http://www.konsult.leeds.ac.uk/pg/55/" TargetMode="External"/><Relationship Id="rId28" Type="http://schemas.openxmlformats.org/officeDocument/2006/relationships/hyperlink" Target="http://www.konsult.leeds.ac.uk/pg/41/" TargetMode="External"/><Relationship Id="rId36" Type="http://schemas.openxmlformats.org/officeDocument/2006/relationships/hyperlink" Target="http://www.konsult.leeds.ac.uk/pg/04/" TargetMode="External"/><Relationship Id="rId49" Type="http://schemas.openxmlformats.org/officeDocument/2006/relationships/hyperlink" Target="http://www.konsult.leeds.ac.uk/pg/43/" TargetMode="External"/><Relationship Id="rId57" Type="http://schemas.openxmlformats.org/officeDocument/2006/relationships/hyperlink" Target="http://www.konsult.leeds.ac.uk/pg/09/" TargetMode="External"/><Relationship Id="rId10" Type="http://schemas.openxmlformats.org/officeDocument/2006/relationships/hyperlink" Target="http://www.konsult.leeds.ac.uk/pg/60/" TargetMode="External"/><Relationship Id="rId31" Type="http://schemas.openxmlformats.org/officeDocument/2006/relationships/hyperlink" Target="http://www.konsult.leeds.ac.uk/pg/12/" TargetMode="External"/><Relationship Id="rId44" Type="http://schemas.openxmlformats.org/officeDocument/2006/relationships/hyperlink" Target="http://www.konsult.leeds.ac.uk/pg/51/" TargetMode="External"/><Relationship Id="rId52" Type="http://schemas.openxmlformats.org/officeDocument/2006/relationships/hyperlink" Target="http://www.konsult.leeds.ac.uk/pg/59/" TargetMode="External"/><Relationship Id="rId60" Type="http://schemas.openxmlformats.org/officeDocument/2006/relationships/hyperlink" Target="http://www.konsult.leeds.ac.uk/pg/09/" TargetMode="External"/><Relationship Id="rId65" Type="http://schemas.openxmlformats.org/officeDocument/2006/relationships/hyperlink" Target="http://www.konsult.leeds.ac.uk/pg/01/" TargetMode="External"/><Relationship Id="rId4" Type="http://schemas.openxmlformats.org/officeDocument/2006/relationships/hyperlink" Target="http://www.konsult.leeds.ac.uk/pg/54/" TargetMode="External"/><Relationship Id="rId9" Type="http://schemas.openxmlformats.org/officeDocument/2006/relationships/hyperlink" Target="http://www.konsult.leeds.ac.uk/pg/35/" TargetMode="External"/><Relationship Id="rId13" Type="http://schemas.openxmlformats.org/officeDocument/2006/relationships/hyperlink" Target="http://www.konsult.leeds.ac.uk/pg/11/" TargetMode="External"/><Relationship Id="rId18" Type="http://schemas.openxmlformats.org/officeDocument/2006/relationships/hyperlink" Target="http://www.konsult.leeds.ac.uk/pg/37/" TargetMode="External"/><Relationship Id="rId39" Type="http://schemas.openxmlformats.org/officeDocument/2006/relationships/hyperlink" Target="http://www.konsult.leeds.ac.uk/pg/21/" TargetMode="External"/><Relationship Id="rId34" Type="http://schemas.openxmlformats.org/officeDocument/2006/relationships/hyperlink" Target="http://www.konsult.leeds.ac.uk/pg/47/" TargetMode="External"/><Relationship Id="rId50" Type="http://schemas.openxmlformats.org/officeDocument/2006/relationships/hyperlink" Target="http://www.konsult.leeds.ac.uk/pg/05/" TargetMode="External"/><Relationship Id="rId55" Type="http://schemas.openxmlformats.org/officeDocument/2006/relationships/hyperlink" Target="http://www.konsult.leeds.ac.uk/pg/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CC4D-74A4-4D08-9335-F737B07C59C0}">
  <dimension ref="B3:E7"/>
  <sheetViews>
    <sheetView tabSelected="1" zoomScaleNormal="100" workbookViewId="0">
      <selection activeCell="E11" sqref="E11"/>
    </sheetView>
  </sheetViews>
  <sheetFormatPr defaultColWidth="11" defaultRowHeight="15"/>
  <cols>
    <col min="1" max="1" width="11" style="1"/>
    <col min="2" max="3" width="16.42578125" style="16" customWidth="1"/>
    <col min="4" max="5" width="34.140625" style="16" customWidth="1"/>
    <col min="6" max="16384" width="11" style="1"/>
  </cols>
  <sheetData>
    <row r="3" spans="2:5">
      <c r="B3" s="106" t="s">
        <v>0</v>
      </c>
      <c r="C3" s="106" t="s">
        <v>1</v>
      </c>
      <c r="D3" s="106" t="s">
        <v>2</v>
      </c>
      <c r="E3" s="106" t="s">
        <v>3</v>
      </c>
    </row>
    <row r="4" spans="2:5" ht="24">
      <c r="B4" s="107" t="s">
        <v>4</v>
      </c>
      <c r="C4" s="108">
        <v>45838</v>
      </c>
      <c r="D4" s="107" t="s">
        <v>5</v>
      </c>
      <c r="E4" s="107" t="s">
        <v>6</v>
      </c>
    </row>
    <row r="5" spans="2:5" ht="36">
      <c r="B5" s="109" t="s">
        <v>7</v>
      </c>
      <c r="C5" s="110">
        <v>45868</v>
      </c>
      <c r="D5" s="109" t="s">
        <v>8</v>
      </c>
      <c r="E5" s="109" t="s">
        <v>6</v>
      </c>
    </row>
    <row r="6" spans="2:5" ht="38.25">
      <c r="B6" s="111" t="s">
        <v>9</v>
      </c>
      <c r="C6" s="112">
        <v>45870</v>
      </c>
      <c r="D6" s="113" t="s">
        <v>10</v>
      </c>
      <c r="E6" s="113" t="s">
        <v>11</v>
      </c>
    </row>
    <row r="7" spans="2:5" ht="75">
      <c r="B7" s="116" t="s">
        <v>12</v>
      </c>
      <c r="C7" s="117">
        <v>45944</v>
      </c>
      <c r="D7" s="118" t="s">
        <v>13</v>
      </c>
      <c r="E7" s="119" t="s">
        <v>11</v>
      </c>
    </row>
  </sheetData>
  <pageMargins left="0.7" right="0.7" top="0.75" bottom="0.75" header="0.3" footer="0.3"/>
  <pageSetup orientation="portrait" horizontalDpi="0" verticalDpi="0" r:id="rId1"/>
  <headerFooter>
    <oddHeader>&amp;L&amp;16&amp;F&amp;R&amp;G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247E-42DE-4F84-9E1B-131A7F2195DC}">
  <dimension ref="A1:AF47"/>
  <sheetViews>
    <sheetView topLeftCell="J1" zoomScaleNormal="100" workbookViewId="0">
      <selection activeCell="AF42" sqref="AF42"/>
    </sheetView>
  </sheetViews>
  <sheetFormatPr defaultColWidth="9.140625" defaultRowHeight="15"/>
  <cols>
    <col min="1" max="16384" width="9.140625" style="1"/>
  </cols>
  <sheetData>
    <row r="1" spans="1:1">
      <c r="A1" s="1" t="s">
        <v>630</v>
      </c>
    </row>
    <row r="42" spans="2:32">
      <c r="AF42" s="1" t="s">
        <v>631</v>
      </c>
    </row>
    <row r="43" spans="2:32">
      <c r="B43" s="1" t="s">
        <v>632</v>
      </c>
    </row>
    <row r="45" spans="2:32">
      <c r="B45" s="1" t="s">
        <v>633</v>
      </c>
    </row>
    <row r="47" spans="2:32">
      <c r="B47" s="1" t="s">
        <v>634</v>
      </c>
    </row>
  </sheetData>
  <pageMargins left="0.7" right="0.7" top="0.75" bottom="0.75" header="0.3" footer="0.3"/>
  <pageSetup orientation="portrait" horizontalDpi="0" verticalDpi="0" r:id="rId1"/>
  <headerFooter>
    <oddHeader>&amp;L&amp;16&amp;F&amp;R&amp;G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2956-3650-4BC6-B815-702D27C832DE}">
  <sheetPr codeName="Sheet7"/>
  <dimension ref="C2:E28"/>
  <sheetViews>
    <sheetView workbookViewId="0"/>
  </sheetViews>
  <sheetFormatPr defaultColWidth="8.85546875" defaultRowHeight="15"/>
  <cols>
    <col min="3" max="3" width="44" customWidth="1"/>
    <col min="4" max="5" width="84.28515625" customWidth="1"/>
  </cols>
  <sheetData>
    <row r="2" spans="3:5" ht="15.75" thickBot="1"/>
    <row r="3" spans="3:5" ht="15.75" thickBot="1">
      <c r="C3" s="57" t="s">
        <v>635</v>
      </c>
      <c r="D3" s="58" t="s">
        <v>33</v>
      </c>
      <c r="E3" s="58" t="s">
        <v>636</v>
      </c>
    </row>
    <row r="4" spans="3:5" ht="15.75" thickBot="1">
      <c r="C4" s="128" t="s">
        <v>637</v>
      </c>
      <c r="D4" s="129"/>
      <c r="E4" s="130"/>
    </row>
    <row r="5" spans="3:5" ht="30">
      <c r="C5" s="126" t="s">
        <v>638</v>
      </c>
      <c r="D5" s="126" t="s">
        <v>639</v>
      </c>
      <c r="E5" s="59" t="s">
        <v>640</v>
      </c>
    </row>
    <row r="6" spans="3:5">
      <c r="C6" s="126"/>
      <c r="D6" s="126"/>
      <c r="E6" s="59" t="s">
        <v>641</v>
      </c>
    </row>
    <row r="7" spans="3:5" ht="30">
      <c r="C7" s="126"/>
      <c r="D7" s="126"/>
      <c r="E7" s="59" t="s">
        <v>642</v>
      </c>
    </row>
    <row r="8" spans="3:5" ht="15.75" thickBot="1">
      <c r="C8" s="127"/>
      <c r="D8" s="127"/>
      <c r="E8" s="60" t="s">
        <v>643</v>
      </c>
    </row>
    <row r="9" spans="3:5">
      <c r="C9" s="126" t="s">
        <v>644</v>
      </c>
      <c r="D9" s="126" t="s">
        <v>645</v>
      </c>
      <c r="E9" s="61" t="s">
        <v>646</v>
      </c>
    </row>
    <row r="10" spans="3:5">
      <c r="C10" s="126"/>
      <c r="D10" s="126"/>
      <c r="E10" s="61" t="s">
        <v>647</v>
      </c>
    </row>
    <row r="11" spans="3:5" ht="15.75" thickBot="1">
      <c r="C11" s="127"/>
      <c r="D11" s="127"/>
      <c r="E11" s="62" t="s">
        <v>648</v>
      </c>
    </row>
    <row r="12" spans="3:5">
      <c r="C12" s="126" t="s">
        <v>649</v>
      </c>
      <c r="D12" s="126" t="s">
        <v>650</v>
      </c>
      <c r="E12" s="59" t="s">
        <v>651</v>
      </c>
    </row>
    <row r="13" spans="3:5" ht="15.75" thickBot="1">
      <c r="C13" s="127"/>
      <c r="D13" s="127"/>
      <c r="E13" s="60" t="s">
        <v>652</v>
      </c>
    </row>
    <row r="14" spans="3:5">
      <c r="C14" s="126" t="s">
        <v>653</v>
      </c>
      <c r="D14" s="126" t="s">
        <v>654</v>
      </c>
      <c r="E14" s="61" t="s">
        <v>655</v>
      </c>
    </row>
    <row r="15" spans="3:5" ht="15.75" thickBot="1">
      <c r="C15" s="127"/>
      <c r="D15" s="127"/>
      <c r="E15" s="62" t="s">
        <v>656</v>
      </c>
    </row>
    <row r="16" spans="3:5">
      <c r="C16" s="126" t="s">
        <v>657</v>
      </c>
      <c r="D16" s="126" t="s">
        <v>658</v>
      </c>
      <c r="E16" s="59" t="s">
        <v>659</v>
      </c>
    </row>
    <row r="17" spans="3:5">
      <c r="C17" s="126"/>
      <c r="D17" s="126"/>
      <c r="E17" s="59" t="s">
        <v>660</v>
      </c>
    </row>
    <row r="18" spans="3:5" ht="15.75" thickBot="1">
      <c r="C18" s="127"/>
      <c r="D18" s="127"/>
      <c r="E18" s="60" t="s">
        <v>661</v>
      </c>
    </row>
    <row r="19" spans="3:5" ht="75.75" thickBot="1">
      <c r="C19" s="63" t="s">
        <v>662</v>
      </c>
      <c r="D19" s="60" t="s">
        <v>663</v>
      </c>
      <c r="E19" s="60" t="s">
        <v>664</v>
      </c>
    </row>
    <row r="20" spans="3:5" ht="75.75" thickBot="1">
      <c r="C20" s="63" t="s">
        <v>665</v>
      </c>
      <c r="D20" s="60" t="s">
        <v>666</v>
      </c>
      <c r="E20" s="60" t="s">
        <v>667</v>
      </c>
    </row>
    <row r="21" spans="3:5" ht="15.75" thickBot="1">
      <c r="C21" s="128" t="s">
        <v>668</v>
      </c>
      <c r="D21" s="129"/>
      <c r="E21" s="130"/>
    </row>
    <row r="22" spans="3:5" ht="75.75" thickBot="1">
      <c r="C22" s="63" t="s">
        <v>669</v>
      </c>
      <c r="D22" s="60" t="s">
        <v>670</v>
      </c>
      <c r="E22" s="60" t="s">
        <v>671</v>
      </c>
    </row>
    <row r="23" spans="3:5">
      <c r="C23" s="126" t="s">
        <v>672</v>
      </c>
      <c r="D23" s="126" t="s">
        <v>673</v>
      </c>
      <c r="E23" s="59" t="s">
        <v>674</v>
      </c>
    </row>
    <row r="24" spans="3:5">
      <c r="C24" s="126"/>
      <c r="D24" s="126"/>
      <c r="E24" s="59" t="s">
        <v>675</v>
      </c>
    </row>
    <row r="25" spans="3:5" ht="15.75" thickBot="1">
      <c r="C25" s="127"/>
      <c r="D25" s="127"/>
      <c r="E25" s="60" t="s">
        <v>676</v>
      </c>
    </row>
    <row r="26" spans="3:5" ht="75.75" thickBot="1">
      <c r="C26" s="63" t="s">
        <v>677</v>
      </c>
      <c r="D26" s="60" t="s">
        <v>678</v>
      </c>
      <c r="E26" s="60" t="s">
        <v>679</v>
      </c>
    </row>
    <row r="27" spans="3:5" ht="90.75" thickBot="1">
      <c r="C27" s="63" t="s">
        <v>680</v>
      </c>
      <c r="D27" s="60" t="s">
        <v>681</v>
      </c>
      <c r="E27" s="60" t="s">
        <v>682</v>
      </c>
    </row>
    <row r="28" spans="3:5" ht="45.75" thickBot="1">
      <c r="C28" s="63" t="s">
        <v>683</v>
      </c>
      <c r="D28" s="60" t="s">
        <v>684</v>
      </c>
      <c r="E28" s="60" t="s">
        <v>685</v>
      </c>
    </row>
  </sheetData>
  <mergeCells count="14">
    <mergeCell ref="C23:C25"/>
    <mergeCell ref="D23:D25"/>
    <mergeCell ref="C4:E4"/>
    <mergeCell ref="C5:C8"/>
    <mergeCell ref="D5:D8"/>
    <mergeCell ref="C9:C11"/>
    <mergeCell ref="D9:D11"/>
    <mergeCell ref="C12:C13"/>
    <mergeCell ref="D12:D13"/>
    <mergeCell ref="C14:C15"/>
    <mergeCell ref="D14:D15"/>
    <mergeCell ref="C16:C18"/>
    <mergeCell ref="D16:D18"/>
    <mergeCell ref="C21:E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245F-A245-4679-8300-DC291508BB78}">
  <dimension ref="B1:B3"/>
  <sheetViews>
    <sheetView zoomScaleNormal="100" workbookViewId="0">
      <selection activeCell="B12" sqref="B12"/>
    </sheetView>
  </sheetViews>
  <sheetFormatPr defaultRowHeight="15"/>
  <cols>
    <col min="1" max="1" width="9.140625" style="1"/>
    <col min="2" max="2" width="173.28515625" style="1" customWidth="1"/>
    <col min="3" max="16384" width="9.140625" style="1"/>
  </cols>
  <sheetData>
    <row r="1" spans="2:2">
      <c r="B1" s="10" t="s">
        <v>14</v>
      </c>
    </row>
    <row r="3" spans="2:2" s="115" customFormat="1" ht="56.25" customHeight="1">
      <c r="B3" s="114" t="s">
        <v>15</v>
      </c>
    </row>
  </sheetData>
  <pageMargins left="0.7" right="0.7" top="0.75" bottom="0.75" header="0.3" footer="0.3"/>
  <pageSetup orientation="portrait" horizontalDpi="0" verticalDpi="0" r:id="rId1"/>
  <headerFooter>
    <oddHeader>&amp;L&amp;16&amp;F&amp;R&amp;G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34B6-2D46-4CD8-B78F-800550AF3118}">
  <sheetPr codeName="Sheet1"/>
  <dimension ref="A1:B34"/>
  <sheetViews>
    <sheetView workbookViewId="0">
      <selection activeCell="A46" sqref="A46"/>
    </sheetView>
  </sheetViews>
  <sheetFormatPr defaultColWidth="9.140625" defaultRowHeight="15" customHeight="1"/>
  <cols>
    <col min="1" max="1" width="94.42578125" style="1" customWidth="1"/>
    <col min="2" max="2" width="40.42578125" style="1" customWidth="1"/>
    <col min="3" max="16384" width="9.140625" style="1"/>
  </cols>
  <sheetData>
    <row r="1" spans="1:2" ht="15" customHeight="1">
      <c r="A1" s="1" t="s">
        <v>16</v>
      </c>
    </row>
    <row r="2" spans="1:2" ht="15" customHeight="1">
      <c r="A2" s="1" t="s">
        <v>17</v>
      </c>
    </row>
    <row r="3" spans="1:2" ht="15" customHeight="1">
      <c r="A3" s="1" t="s">
        <v>18</v>
      </c>
    </row>
    <row r="5" spans="1:2" ht="15" customHeight="1">
      <c r="A5" s="1" t="s">
        <v>19</v>
      </c>
    </row>
    <row r="6" spans="1:2" ht="15" customHeight="1">
      <c r="A6" s="51" t="s">
        <v>20</v>
      </c>
      <c r="B6" s="1" t="s">
        <v>21</v>
      </c>
    </row>
    <row r="7" spans="1:2" ht="15" customHeight="1">
      <c r="A7" s="52" t="s">
        <v>22</v>
      </c>
      <c r="B7" s="1" t="s">
        <v>21</v>
      </c>
    </row>
    <row r="8" spans="1:2" ht="15" customHeight="1">
      <c r="A8" s="52" t="s">
        <v>23</v>
      </c>
      <c r="B8" s="1" t="s">
        <v>24</v>
      </c>
    </row>
    <row r="9" spans="1:2" ht="15" customHeight="1">
      <c r="A9" s="52" t="s">
        <v>25</v>
      </c>
      <c r="B9" s="1" t="s">
        <v>21</v>
      </c>
    </row>
    <row r="10" spans="1:2" ht="15" customHeight="1">
      <c r="A10" s="53" t="s">
        <v>26</v>
      </c>
      <c r="B10" s="1" t="s">
        <v>24</v>
      </c>
    </row>
    <row r="11" spans="1:2" ht="15" customHeight="1">
      <c r="A11" s="54" t="s">
        <v>27</v>
      </c>
      <c r="B11" s="1" t="s">
        <v>24</v>
      </c>
    </row>
    <row r="13" spans="1:2" ht="15" customHeight="1">
      <c r="A13" s="10" t="s">
        <v>28</v>
      </c>
    </row>
    <row r="15" spans="1:2" ht="15" customHeight="1">
      <c r="B15" s="39" t="s">
        <v>29</v>
      </c>
    </row>
    <row r="16" spans="1:2" ht="15" customHeight="1">
      <c r="B16" s="46" t="s">
        <v>30</v>
      </c>
    </row>
    <row r="17" spans="2:2" ht="15" customHeight="1">
      <c r="B17" s="43" t="s">
        <v>31</v>
      </c>
    </row>
    <row r="18" spans="2:2" ht="15" customHeight="1">
      <c r="B18" s="44" t="s">
        <v>32</v>
      </c>
    </row>
    <row r="19" spans="2:2" ht="15" customHeight="1">
      <c r="B19" s="45" t="s">
        <v>33</v>
      </c>
    </row>
    <row r="20" spans="2:2" ht="15" customHeight="1">
      <c r="B20" s="45" t="s">
        <v>34</v>
      </c>
    </row>
    <row r="21" spans="2:2" ht="15" customHeight="1">
      <c r="B21" s="45" t="s">
        <v>35</v>
      </c>
    </row>
    <row r="22" spans="2:2" ht="15" customHeight="1">
      <c r="B22" s="40" t="s">
        <v>36</v>
      </c>
    </row>
    <row r="23" spans="2:2" ht="15" customHeight="1">
      <c r="B23" s="41" t="s">
        <v>37</v>
      </c>
    </row>
    <row r="24" spans="2:2" ht="15" customHeight="1">
      <c r="B24" s="42" t="s">
        <v>38</v>
      </c>
    </row>
    <row r="25" spans="2:2" ht="15" customHeight="1">
      <c r="B25" s="41" t="s">
        <v>39</v>
      </c>
    </row>
    <row r="26" spans="2:2" ht="15" customHeight="1">
      <c r="B26" s="42" t="s">
        <v>40</v>
      </c>
    </row>
    <row r="27" spans="2:2" ht="15" customHeight="1">
      <c r="B27" s="41" t="s">
        <v>41</v>
      </c>
    </row>
    <row r="28" spans="2:2" ht="15" customHeight="1">
      <c r="B28" s="42" t="s">
        <v>42</v>
      </c>
    </row>
    <row r="29" spans="2:2" ht="15" customHeight="1">
      <c r="B29" s="40" t="s">
        <v>43</v>
      </c>
    </row>
    <row r="30" spans="2:2" ht="15" customHeight="1">
      <c r="B30" s="41" t="s">
        <v>44</v>
      </c>
    </row>
    <row r="31" spans="2:2" ht="15" customHeight="1">
      <c r="B31" s="42" t="s">
        <v>45</v>
      </c>
    </row>
    <row r="32" spans="2:2" ht="15" customHeight="1">
      <c r="B32" s="40" t="s">
        <v>44</v>
      </c>
    </row>
    <row r="33" spans="2:2" ht="15" customHeight="1">
      <c r="B33" s="41" t="s">
        <v>46</v>
      </c>
    </row>
    <row r="34" spans="2:2" ht="15" customHeight="1">
      <c r="B34" s="42" t="s">
        <v>47</v>
      </c>
    </row>
  </sheetData>
  <hyperlinks>
    <hyperlink ref="B16" location="Template!A:A" display="Lever" xr:uid="{4E61DD02-CA28-44D5-BF04-74BF6DB30C95}"/>
    <hyperlink ref="B17" location="Template!B:B" display=" Intervention Grouping" xr:uid="{D5FEA0A7-2653-4E92-948A-BBAF2B1874B3}"/>
    <hyperlink ref="B18" location="Template!C:C" display="  Intervention" xr:uid="{83447652-167A-4134-ADDB-AD366756FEF8}"/>
    <hyperlink ref="B19" location="Template!D:D" display="Description" xr:uid="{28FE3EB6-60BB-471C-B3DC-AA5613E618FD}"/>
    <hyperlink ref="B20" location="Template!E:E" display="Sub intervention" xr:uid="{2C416573-D452-464F-980A-EB3FAC029F28}"/>
    <hyperlink ref="A6" location="Template!C:C" display="· interventions" xr:uid="{1DFA3E63-C734-4DEE-B8D3-DD0028A1ED44}"/>
    <hyperlink ref="A7" location="Template!D:D" display="· a succent description so we can understand scope and scale" xr:uid="{86CBF290-5E24-4560-B9BC-91D407296D36}"/>
    <hyperlink ref="A10" location="Template!A:A" display="· assign a lever where the intervention best fits" xr:uid="{54E38E66-B511-41AC-9D49-1E7B221EFB27}"/>
    <hyperlink ref="A11" location="Template!B:B" display="· assign a invention grouping where the intervention best fits" xr:uid="{ECBC2DF8-A1A2-438F-A2F5-6EBDB2A9B0D8}"/>
    <hyperlink ref="B21" location="Template!F:L" display="Outcome" xr:uid="{295173B5-D3A9-4A2A-9D0A-F69322E85C1C}"/>
    <hyperlink ref="A9" location="Template!F:L" display="· a succent description so we can understand scope and scale" xr:uid="{EAD74DAF-41B5-45AB-AAE0-251AF3E759FB}"/>
    <hyperlink ref="A8" location="Template!D:D" display="· a succent description so we can understand scope and scale" xr:uid="{647100BE-F654-4A86-B205-329B1653E84A}"/>
  </hyperlinks>
  <pageMargins left="0.7" right="0.7" top="0.75" bottom="0.75" header="0.3" footer="0.3"/>
  <pageSetup orientation="portrait" r:id="rId1"/>
  <headerFooter>
    <oddHeader>&amp;L&amp;16&amp;F&amp;R&amp;G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B03B-FA32-424C-BC18-BB39DABDCC51}">
  <sheetPr codeName="Sheet2"/>
  <dimension ref="A1:AP133"/>
  <sheetViews>
    <sheetView workbookViewId="0">
      <selection activeCell="A127" sqref="A127:XFD127"/>
    </sheetView>
  </sheetViews>
  <sheetFormatPr defaultColWidth="9.140625" defaultRowHeight="15" outlineLevelCol="2"/>
  <cols>
    <col min="1" max="1" width="36.42578125" style="19" customWidth="1"/>
    <col min="2" max="2" width="24" style="19" customWidth="1"/>
    <col min="3" max="3" width="34.42578125" style="26" customWidth="1"/>
    <col min="4" max="4" width="41.42578125" style="26" customWidth="1"/>
    <col min="5" max="12" width="25" style="19" customWidth="1"/>
    <col min="13" max="13" width="18.7109375" style="19" customWidth="1"/>
    <col min="14" max="14" width="18.7109375" style="26" customWidth="1"/>
    <col min="15" max="15" width="18.7109375" style="19" customWidth="1"/>
    <col min="16" max="16" width="29" style="26" customWidth="1"/>
    <col min="17" max="18" width="9.140625" style="19"/>
    <col min="19" max="26" width="9.140625" style="19" customWidth="1" outlineLevel="2"/>
    <col min="27" max="27" width="9.140625" style="19"/>
    <col min="28" max="41" width="9.140625" style="19" outlineLevel="1"/>
    <col min="42" max="16384" width="9.140625" style="19"/>
  </cols>
  <sheetData>
    <row r="1" spans="1:42" s="16" customFormat="1">
      <c r="A1" s="12">
        <v>1</v>
      </c>
      <c r="B1" s="12">
        <v>2</v>
      </c>
      <c r="C1" s="13">
        <v>3</v>
      </c>
      <c r="D1" s="13">
        <v>3.1</v>
      </c>
      <c r="E1" s="12">
        <v>4</v>
      </c>
      <c r="F1" s="56" t="s">
        <v>35</v>
      </c>
      <c r="G1" s="56" t="s">
        <v>35</v>
      </c>
      <c r="H1" s="56" t="s">
        <v>35</v>
      </c>
      <c r="I1" s="56" t="s">
        <v>35</v>
      </c>
      <c r="J1" s="56" t="s">
        <v>35</v>
      </c>
      <c r="K1" s="56" t="s">
        <v>35</v>
      </c>
      <c r="L1" s="56" t="s">
        <v>35</v>
      </c>
      <c r="M1" s="12"/>
      <c r="N1" s="13"/>
      <c r="O1" s="14"/>
      <c r="P1" s="14"/>
      <c r="Q1" s="15">
        <v>5</v>
      </c>
      <c r="R1" s="15">
        <v>6</v>
      </c>
      <c r="S1" s="15">
        <v>6.1</v>
      </c>
      <c r="T1" s="15">
        <v>6.15</v>
      </c>
      <c r="U1" s="15">
        <v>6.2</v>
      </c>
      <c r="V1" s="15">
        <v>6.25</v>
      </c>
      <c r="W1" s="15">
        <v>6.3</v>
      </c>
      <c r="X1" s="15">
        <v>6.35</v>
      </c>
      <c r="Y1" s="15">
        <v>6.4</v>
      </c>
      <c r="Z1" s="15">
        <v>6.45</v>
      </c>
      <c r="AA1" s="15">
        <v>7</v>
      </c>
      <c r="AB1" s="15"/>
      <c r="AC1" s="15"/>
      <c r="AD1" s="15"/>
      <c r="AE1" s="15"/>
      <c r="AF1" s="15"/>
      <c r="AG1" s="15"/>
      <c r="AH1" s="15"/>
      <c r="AI1" s="15"/>
      <c r="AJ1" s="15"/>
      <c r="AK1" s="15"/>
      <c r="AL1" s="15"/>
      <c r="AM1" s="15"/>
      <c r="AN1" s="15"/>
      <c r="AO1" s="15"/>
      <c r="AP1" s="15">
        <v>8</v>
      </c>
    </row>
    <row r="2" spans="1:42" ht="30">
      <c r="A2" s="48" t="s">
        <v>30</v>
      </c>
      <c r="B2" s="49" t="s">
        <v>48</v>
      </c>
      <c r="C2" s="50" t="s">
        <v>49</v>
      </c>
      <c r="D2" s="67" t="s">
        <v>33</v>
      </c>
      <c r="E2" s="47" t="s">
        <v>34</v>
      </c>
      <c r="F2" s="47" t="s">
        <v>50</v>
      </c>
      <c r="G2" s="47" t="s">
        <v>51</v>
      </c>
      <c r="H2" s="47" t="s">
        <v>52</v>
      </c>
      <c r="I2" s="47" t="s">
        <v>53</v>
      </c>
      <c r="J2" s="47" t="s">
        <v>54</v>
      </c>
      <c r="K2" s="47" t="s">
        <v>55</v>
      </c>
      <c r="L2" s="47" t="s">
        <v>56</v>
      </c>
      <c r="M2" s="12" t="s">
        <v>57</v>
      </c>
      <c r="N2" s="13" t="s">
        <v>58</v>
      </c>
      <c r="O2" s="17" t="s">
        <v>57</v>
      </c>
      <c r="P2" s="17" t="s">
        <v>58</v>
      </c>
      <c r="Q2" s="18" t="s">
        <v>36</v>
      </c>
      <c r="R2" s="18" t="s">
        <v>37</v>
      </c>
      <c r="S2" s="18" t="s">
        <v>38</v>
      </c>
      <c r="T2" s="18" t="s">
        <v>39</v>
      </c>
      <c r="U2" s="18" t="s">
        <v>59</v>
      </c>
      <c r="V2" s="18" t="s">
        <v>60</v>
      </c>
      <c r="W2" s="18" t="s">
        <v>61</v>
      </c>
      <c r="X2" s="18" t="s">
        <v>62</v>
      </c>
      <c r="Y2" s="18" t="s">
        <v>40</v>
      </c>
      <c r="Z2" s="18" t="s">
        <v>41</v>
      </c>
      <c r="AA2" s="18" t="s">
        <v>42</v>
      </c>
      <c r="AB2" s="18" t="s">
        <v>43</v>
      </c>
      <c r="AC2" s="18" t="s">
        <v>44</v>
      </c>
      <c r="AD2" s="18" t="s">
        <v>42</v>
      </c>
      <c r="AE2" s="18" t="s">
        <v>63</v>
      </c>
      <c r="AF2" s="18" t="s">
        <v>64</v>
      </c>
      <c r="AG2" s="18" t="s">
        <v>42</v>
      </c>
      <c r="AH2" s="18" t="s">
        <v>65</v>
      </c>
      <c r="AI2" s="18" t="s">
        <v>66</v>
      </c>
      <c r="AJ2" s="18" t="s">
        <v>45</v>
      </c>
      <c r="AK2" s="18" t="s">
        <v>44</v>
      </c>
      <c r="AL2" s="18" t="s">
        <v>46</v>
      </c>
      <c r="AM2" s="18" t="s">
        <v>67</v>
      </c>
      <c r="AN2" s="18" t="s">
        <v>64</v>
      </c>
      <c r="AO2" s="18" t="s">
        <v>68</v>
      </c>
      <c r="AP2" s="18" t="s">
        <v>47</v>
      </c>
    </row>
    <row r="3" spans="1:42" s="20" customFormat="1" ht="12.75">
      <c r="A3" s="20" t="s">
        <v>69</v>
      </c>
      <c r="B3" s="20" t="s">
        <v>70</v>
      </c>
      <c r="C3" s="21" t="s">
        <v>71</v>
      </c>
      <c r="D3" s="22" t="s">
        <v>72</v>
      </c>
      <c r="M3" s="20" t="s">
        <v>73</v>
      </c>
      <c r="N3" s="20" t="s">
        <v>74</v>
      </c>
      <c r="O3" s="20" t="s">
        <v>73</v>
      </c>
      <c r="P3" s="21" t="s">
        <v>75</v>
      </c>
    </row>
    <row r="4" spans="1:42" s="20" customFormat="1" ht="102">
      <c r="A4" s="20" t="s">
        <v>69</v>
      </c>
      <c r="B4" s="20" t="s">
        <v>70</v>
      </c>
      <c r="C4" s="21" t="s">
        <v>76</v>
      </c>
      <c r="D4" s="22" t="s">
        <v>77</v>
      </c>
      <c r="F4" s="20">
        <v>1</v>
      </c>
      <c r="G4" s="20">
        <v>1</v>
      </c>
      <c r="H4" s="20">
        <v>1</v>
      </c>
      <c r="I4" s="20">
        <v>1</v>
      </c>
      <c r="J4" s="20">
        <v>1</v>
      </c>
      <c r="K4" s="20">
        <v>1</v>
      </c>
      <c r="L4" s="20">
        <v>2</v>
      </c>
      <c r="M4" s="20" t="s">
        <v>73</v>
      </c>
      <c r="N4" s="21" t="s">
        <v>78</v>
      </c>
      <c r="O4" s="20" t="s">
        <v>79</v>
      </c>
      <c r="P4" s="21" t="s">
        <v>80</v>
      </c>
    </row>
    <row r="5" spans="1:42" s="20" customFormat="1" ht="102">
      <c r="A5" s="20" t="s">
        <v>69</v>
      </c>
      <c r="B5" s="20" t="s">
        <v>70</v>
      </c>
      <c r="C5" s="21" t="s">
        <v>81</v>
      </c>
      <c r="D5" s="22" t="s">
        <v>82</v>
      </c>
      <c r="E5" s="21" t="s">
        <v>83</v>
      </c>
      <c r="F5" s="6"/>
      <c r="G5" s="6" t="s">
        <v>84</v>
      </c>
      <c r="H5" s="20" t="s">
        <v>85</v>
      </c>
      <c r="I5" s="20" t="s">
        <v>85</v>
      </c>
      <c r="J5" s="64" t="s">
        <v>86</v>
      </c>
      <c r="K5" s="20" t="s">
        <v>85</v>
      </c>
      <c r="L5" s="20" t="s">
        <v>85</v>
      </c>
      <c r="M5" s="20" t="s">
        <v>73</v>
      </c>
      <c r="N5" s="21" t="s">
        <v>78</v>
      </c>
      <c r="O5" s="20" t="s">
        <v>79</v>
      </c>
      <c r="P5" s="21" t="s">
        <v>80</v>
      </c>
    </row>
    <row r="6" spans="1:42" s="21" customFormat="1" ht="51">
      <c r="A6" s="21" t="s">
        <v>69</v>
      </c>
      <c r="B6" s="21" t="s">
        <v>70</v>
      </c>
      <c r="C6" s="21" t="s">
        <v>87</v>
      </c>
      <c r="D6" s="22" t="s">
        <v>88</v>
      </c>
      <c r="F6" s="21" t="s">
        <v>89</v>
      </c>
      <c r="G6" s="21" t="s">
        <v>90</v>
      </c>
      <c r="H6" s="21" t="s">
        <v>90</v>
      </c>
      <c r="I6" s="21" t="s">
        <v>90</v>
      </c>
      <c r="J6" s="21" t="s">
        <v>85</v>
      </c>
      <c r="K6" s="21" t="s">
        <v>85</v>
      </c>
      <c r="L6" s="21" t="s">
        <v>90</v>
      </c>
      <c r="M6" s="21" t="s">
        <v>73</v>
      </c>
      <c r="N6" s="21" t="s">
        <v>78</v>
      </c>
      <c r="O6" s="21" t="s">
        <v>79</v>
      </c>
      <c r="P6" s="21" t="s">
        <v>91</v>
      </c>
    </row>
    <row r="7" spans="1:42" s="20" customFormat="1" ht="12.75">
      <c r="A7" s="20" t="s">
        <v>69</v>
      </c>
      <c r="B7" s="20" t="s">
        <v>70</v>
      </c>
      <c r="C7" s="21" t="s">
        <v>92</v>
      </c>
      <c r="D7" s="22"/>
      <c r="F7" s="20">
        <v>0</v>
      </c>
      <c r="G7" s="20" t="s">
        <v>93</v>
      </c>
      <c r="H7" s="20">
        <v>2</v>
      </c>
      <c r="I7" s="20">
        <v>3</v>
      </c>
      <c r="J7" s="20">
        <v>3</v>
      </c>
      <c r="K7" s="20">
        <v>3</v>
      </c>
      <c r="L7" s="20">
        <v>3</v>
      </c>
      <c r="M7" s="20" t="s">
        <v>73</v>
      </c>
      <c r="N7" s="20" t="s">
        <v>74</v>
      </c>
      <c r="P7" s="21"/>
    </row>
    <row r="8" spans="1:42" s="20" customFormat="1" ht="51">
      <c r="A8" s="20" t="s">
        <v>69</v>
      </c>
      <c r="B8" s="20" t="s">
        <v>70</v>
      </c>
      <c r="C8" s="20" t="s">
        <v>94</v>
      </c>
      <c r="D8" s="23" t="s">
        <v>95</v>
      </c>
      <c r="M8" s="20" t="s">
        <v>73</v>
      </c>
      <c r="N8" s="21" t="s">
        <v>96</v>
      </c>
      <c r="O8" s="20" t="s">
        <v>73</v>
      </c>
      <c r="P8" s="21" t="s">
        <v>97</v>
      </c>
    </row>
    <row r="9" spans="1:42" s="20" customFormat="1" ht="76.5">
      <c r="A9" s="20" t="s">
        <v>69</v>
      </c>
      <c r="B9" s="20" t="s">
        <v>70</v>
      </c>
      <c r="C9" s="21" t="s">
        <v>98</v>
      </c>
      <c r="D9" s="23" t="s">
        <v>99</v>
      </c>
      <c r="M9" s="20" t="s">
        <v>73</v>
      </c>
      <c r="N9" s="21" t="s">
        <v>96</v>
      </c>
      <c r="O9" s="20" t="s">
        <v>73</v>
      </c>
      <c r="P9" s="21" t="s">
        <v>97</v>
      </c>
    </row>
    <row r="10" spans="1:42" s="20" customFormat="1" ht="51">
      <c r="A10" s="20" t="s">
        <v>69</v>
      </c>
      <c r="B10" s="20" t="s">
        <v>70</v>
      </c>
      <c r="C10" s="21" t="s">
        <v>100</v>
      </c>
      <c r="D10" s="24" t="s">
        <v>101</v>
      </c>
      <c r="M10" s="20" t="s">
        <v>73</v>
      </c>
      <c r="N10" s="21" t="s">
        <v>96</v>
      </c>
      <c r="O10" s="20" t="s">
        <v>73</v>
      </c>
      <c r="P10" s="21" t="s">
        <v>102</v>
      </c>
    </row>
    <row r="11" spans="1:42" s="20" customFormat="1" ht="63.75">
      <c r="A11" s="20" t="s">
        <v>69</v>
      </c>
      <c r="B11" s="20" t="s">
        <v>70</v>
      </c>
      <c r="C11" s="21" t="s">
        <v>103</v>
      </c>
      <c r="D11" s="23" t="s">
        <v>104</v>
      </c>
      <c r="M11" s="20" t="s">
        <v>73</v>
      </c>
      <c r="N11" s="21" t="s">
        <v>96</v>
      </c>
      <c r="O11" s="20" t="s">
        <v>73</v>
      </c>
      <c r="P11" s="21" t="s">
        <v>105</v>
      </c>
    </row>
    <row r="12" spans="1:42" s="20" customFormat="1" ht="89.25">
      <c r="A12" s="20" t="s">
        <v>69</v>
      </c>
      <c r="B12" s="20" t="s">
        <v>70</v>
      </c>
      <c r="C12" s="21" t="s">
        <v>106</v>
      </c>
      <c r="D12" s="22" t="s">
        <v>107</v>
      </c>
      <c r="F12" s="20">
        <v>3</v>
      </c>
      <c r="G12" s="20">
        <v>3</v>
      </c>
      <c r="H12" s="20">
        <v>2</v>
      </c>
      <c r="I12" s="20">
        <v>3</v>
      </c>
      <c r="J12" s="20">
        <v>0</v>
      </c>
      <c r="K12" s="20">
        <v>0</v>
      </c>
      <c r="L12" s="20">
        <v>2</v>
      </c>
      <c r="M12" s="20" t="s">
        <v>73</v>
      </c>
      <c r="N12" s="21" t="s">
        <v>78</v>
      </c>
      <c r="O12" s="20" t="s">
        <v>79</v>
      </c>
      <c r="P12" s="21" t="s">
        <v>105</v>
      </c>
    </row>
    <row r="13" spans="1:42" s="20" customFormat="1" ht="51">
      <c r="A13" s="20" t="s">
        <v>69</v>
      </c>
      <c r="B13" s="20" t="s">
        <v>108</v>
      </c>
      <c r="C13" s="21" t="s">
        <v>109</v>
      </c>
      <c r="D13" s="22" t="s">
        <v>110</v>
      </c>
      <c r="F13" s="20">
        <v>2</v>
      </c>
      <c r="G13" s="20">
        <v>2</v>
      </c>
      <c r="H13" s="20">
        <v>3</v>
      </c>
      <c r="I13" s="20">
        <v>3</v>
      </c>
      <c r="J13" s="20">
        <v>1</v>
      </c>
      <c r="K13" s="20">
        <v>1</v>
      </c>
      <c r="L13" s="20">
        <v>2</v>
      </c>
      <c r="M13" s="20" t="s">
        <v>73</v>
      </c>
      <c r="N13" s="21" t="s">
        <v>78</v>
      </c>
      <c r="O13" s="20" t="s">
        <v>79</v>
      </c>
      <c r="P13" s="21" t="s">
        <v>105</v>
      </c>
    </row>
    <row r="14" spans="1:42" s="20" customFormat="1" ht="51">
      <c r="A14" s="20" t="s">
        <v>69</v>
      </c>
      <c r="B14" s="20" t="s">
        <v>108</v>
      </c>
      <c r="C14" s="21" t="s">
        <v>111</v>
      </c>
      <c r="D14" s="22" t="s">
        <v>112</v>
      </c>
      <c r="F14" s="20">
        <v>2</v>
      </c>
      <c r="G14" s="20">
        <v>2</v>
      </c>
      <c r="H14" s="20">
        <v>3</v>
      </c>
      <c r="I14" s="20">
        <v>3</v>
      </c>
      <c r="J14" s="20">
        <v>1</v>
      </c>
      <c r="K14" s="20">
        <v>1</v>
      </c>
      <c r="L14" s="20">
        <v>2</v>
      </c>
      <c r="M14" s="20" t="s">
        <v>73</v>
      </c>
      <c r="N14" s="21" t="s">
        <v>78</v>
      </c>
      <c r="O14" s="20" t="s">
        <v>73</v>
      </c>
      <c r="P14" s="21" t="s">
        <v>105</v>
      </c>
    </row>
    <row r="15" spans="1:42" s="20" customFormat="1" ht="51">
      <c r="A15" s="20" t="s">
        <v>69</v>
      </c>
      <c r="B15" s="20" t="s">
        <v>108</v>
      </c>
      <c r="C15" s="21" t="s">
        <v>113</v>
      </c>
      <c r="D15" s="22" t="s">
        <v>114</v>
      </c>
      <c r="M15" s="20" t="s">
        <v>73</v>
      </c>
      <c r="N15" s="21" t="s">
        <v>78</v>
      </c>
      <c r="P15" s="21"/>
    </row>
    <row r="16" spans="1:42" s="20" customFormat="1" ht="51">
      <c r="A16" s="20" t="s">
        <v>69</v>
      </c>
      <c r="B16" s="20" t="s">
        <v>115</v>
      </c>
      <c r="C16" s="22" t="s">
        <v>116</v>
      </c>
      <c r="D16" s="22" t="s">
        <v>117</v>
      </c>
      <c r="F16" s="20">
        <v>0</v>
      </c>
      <c r="G16" s="20">
        <v>0</v>
      </c>
      <c r="H16" s="20">
        <v>1</v>
      </c>
      <c r="I16" s="20">
        <v>2</v>
      </c>
      <c r="J16" s="20">
        <v>3</v>
      </c>
      <c r="K16" s="20">
        <v>3</v>
      </c>
      <c r="L16" s="20">
        <v>3</v>
      </c>
      <c r="M16" s="20" t="s">
        <v>73</v>
      </c>
      <c r="N16" s="21" t="s">
        <v>78</v>
      </c>
      <c r="O16" s="20" t="s">
        <v>79</v>
      </c>
      <c r="P16" s="21"/>
    </row>
    <row r="17" spans="1:16" s="20" customFormat="1" ht="38.25">
      <c r="A17" s="20" t="s">
        <v>69</v>
      </c>
      <c r="B17" s="20" t="s">
        <v>70</v>
      </c>
      <c r="C17" s="21" t="s">
        <v>118</v>
      </c>
      <c r="D17" s="25" t="s">
        <v>119</v>
      </c>
      <c r="M17" s="20" t="s">
        <v>73</v>
      </c>
      <c r="N17" s="21" t="s">
        <v>120</v>
      </c>
      <c r="O17" s="20" t="s">
        <v>79</v>
      </c>
      <c r="P17" s="21"/>
    </row>
    <row r="18" spans="1:16" s="29" customFormat="1" ht="38.25">
      <c r="A18" s="29" t="s">
        <v>69</v>
      </c>
      <c r="B18" s="20" t="s">
        <v>70</v>
      </c>
      <c r="C18" s="30" t="s">
        <v>121</v>
      </c>
      <c r="D18" s="31" t="s">
        <v>122</v>
      </c>
      <c r="M18" s="20" t="s">
        <v>73</v>
      </c>
      <c r="N18" s="29" t="s">
        <v>123</v>
      </c>
      <c r="O18" s="29" t="s">
        <v>79</v>
      </c>
      <c r="P18" s="30"/>
    </row>
    <row r="19" spans="1:16" s="29" customFormat="1" ht="89.25">
      <c r="A19" s="29" t="s">
        <v>69</v>
      </c>
      <c r="B19" s="20" t="s">
        <v>70</v>
      </c>
      <c r="C19" s="30" t="s">
        <v>124</v>
      </c>
      <c r="D19" s="31"/>
      <c r="F19" s="29">
        <v>3</v>
      </c>
      <c r="G19" s="29">
        <v>3</v>
      </c>
      <c r="H19" s="29">
        <v>2</v>
      </c>
      <c r="I19" s="29">
        <v>3</v>
      </c>
      <c r="J19" s="29">
        <v>1</v>
      </c>
      <c r="K19" s="29">
        <v>1</v>
      </c>
      <c r="L19" s="29">
        <v>2</v>
      </c>
      <c r="M19" s="20" t="s">
        <v>73</v>
      </c>
      <c r="N19" s="29" t="s">
        <v>125</v>
      </c>
      <c r="O19" s="29" t="s">
        <v>79</v>
      </c>
      <c r="P19" s="30" t="s">
        <v>126</v>
      </c>
    </row>
    <row r="20" spans="1:16" s="20" customFormat="1" ht="25.5">
      <c r="A20" s="20" t="s">
        <v>69</v>
      </c>
      <c r="B20" s="20" t="s">
        <v>115</v>
      </c>
      <c r="C20" s="21" t="s">
        <v>127</v>
      </c>
      <c r="D20" s="22" t="s">
        <v>128</v>
      </c>
      <c r="M20" s="20" t="s">
        <v>79</v>
      </c>
      <c r="N20" s="20" t="s">
        <v>129</v>
      </c>
      <c r="O20" s="20" t="s">
        <v>73</v>
      </c>
      <c r="P20" s="21" t="s">
        <v>130</v>
      </c>
    </row>
    <row r="21" spans="1:16" s="20" customFormat="1" ht="51">
      <c r="A21" s="20" t="s">
        <v>131</v>
      </c>
      <c r="B21" s="20" t="s">
        <v>70</v>
      </c>
      <c r="C21" s="21" t="s">
        <v>132</v>
      </c>
      <c r="D21" s="22" t="s">
        <v>133</v>
      </c>
      <c r="M21" s="20" t="s">
        <v>73</v>
      </c>
      <c r="N21" s="20" t="s">
        <v>74</v>
      </c>
      <c r="P21" s="21"/>
    </row>
    <row r="22" spans="1:16" s="20" customFormat="1" ht="178.5">
      <c r="A22" s="20" t="s">
        <v>131</v>
      </c>
      <c r="B22" s="27" t="s">
        <v>115</v>
      </c>
      <c r="C22" s="28" t="s">
        <v>134</v>
      </c>
      <c r="D22" s="22" t="s">
        <v>135</v>
      </c>
      <c r="M22" s="20" t="s">
        <v>73</v>
      </c>
      <c r="N22" s="20" t="s">
        <v>136</v>
      </c>
      <c r="P22" s="21"/>
    </row>
    <row r="23" spans="1:16" s="29" customFormat="1" ht="25.5">
      <c r="A23" s="29" t="s">
        <v>131</v>
      </c>
      <c r="B23" s="29" t="s">
        <v>137</v>
      </c>
      <c r="C23" s="30" t="s">
        <v>138</v>
      </c>
      <c r="D23" s="32"/>
      <c r="M23" s="20" t="s">
        <v>73</v>
      </c>
      <c r="N23" s="20" t="s">
        <v>74</v>
      </c>
      <c r="P23" s="30"/>
    </row>
    <row r="24" spans="1:16" s="29" customFormat="1" ht="25.5">
      <c r="A24" s="29" t="s">
        <v>131</v>
      </c>
      <c r="B24" s="29" t="s">
        <v>70</v>
      </c>
      <c r="C24" s="30" t="s">
        <v>139</v>
      </c>
      <c r="D24" s="32"/>
      <c r="M24" s="20" t="s">
        <v>73</v>
      </c>
      <c r="N24" s="20" t="s">
        <v>74</v>
      </c>
      <c r="P24" s="30"/>
    </row>
    <row r="25" spans="1:16" ht="38.25">
      <c r="A25" s="20" t="s">
        <v>131</v>
      </c>
      <c r="B25" s="20" t="s">
        <v>70</v>
      </c>
      <c r="C25" s="21" t="s">
        <v>140</v>
      </c>
      <c r="D25" s="6" t="s">
        <v>141</v>
      </c>
      <c r="M25" s="20" t="s">
        <v>73</v>
      </c>
      <c r="N25" s="20" t="s">
        <v>74</v>
      </c>
      <c r="O25" s="20" t="s">
        <v>79</v>
      </c>
    </row>
    <row r="26" spans="1:16" ht="38.25">
      <c r="A26" s="20" t="s">
        <v>131</v>
      </c>
      <c r="B26" s="20" t="s">
        <v>70</v>
      </c>
      <c r="C26" s="21" t="s">
        <v>142</v>
      </c>
      <c r="D26" s="6" t="s">
        <v>143</v>
      </c>
      <c r="F26" s="19">
        <v>3</v>
      </c>
      <c r="G26" s="19">
        <v>2</v>
      </c>
      <c r="H26" s="19">
        <v>2</v>
      </c>
      <c r="I26" s="19">
        <v>3</v>
      </c>
      <c r="J26" s="19">
        <v>0</v>
      </c>
      <c r="K26" s="19">
        <v>0</v>
      </c>
      <c r="L26" s="19">
        <v>3</v>
      </c>
      <c r="M26" s="20" t="s">
        <v>79</v>
      </c>
      <c r="N26" s="21"/>
      <c r="O26" s="20" t="s">
        <v>79</v>
      </c>
    </row>
    <row r="27" spans="1:16" ht="51">
      <c r="A27" s="20" t="s">
        <v>131</v>
      </c>
      <c r="B27" s="20" t="s">
        <v>144</v>
      </c>
      <c r="C27" s="21" t="s">
        <v>145</v>
      </c>
      <c r="D27" s="9" t="s">
        <v>146</v>
      </c>
      <c r="M27" s="20" t="s">
        <v>73</v>
      </c>
      <c r="N27" s="20" t="s">
        <v>74</v>
      </c>
      <c r="O27" s="20" t="s">
        <v>79</v>
      </c>
    </row>
    <row r="28" spans="1:16" ht="38.25">
      <c r="A28" s="20" t="s">
        <v>131</v>
      </c>
      <c r="B28" s="20" t="s">
        <v>144</v>
      </c>
      <c r="C28" s="21" t="s">
        <v>147</v>
      </c>
      <c r="D28" s="9" t="s">
        <v>148</v>
      </c>
      <c r="F28" s="19">
        <v>3</v>
      </c>
      <c r="G28" s="19">
        <v>2</v>
      </c>
      <c r="H28" s="19">
        <v>2</v>
      </c>
      <c r="I28" s="19">
        <v>3</v>
      </c>
      <c r="J28" s="19">
        <v>0</v>
      </c>
      <c r="K28" s="19">
        <v>0</v>
      </c>
      <c r="L28" s="19">
        <v>3</v>
      </c>
      <c r="M28" s="20" t="s">
        <v>79</v>
      </c>
      <c r="N28" s="21"/>
      <c r="O28" s="20" t="s">
        <v>79</v>
      </c>
    </row>
    <row r="29" spans="1:16" ht="25.5">
      <c r="A29" s="20" t="s">
        <v>131</v>
      </c>
      <c r="B29" s="20" t="s">
        <v>144</v>
      </c>
      <c r="C29" s="21" t="s">
        <v>149</v>
      </c>
      <c r="D29" s="6" t="s">
        <v>150</v>
      </c>
      <c r="F29" s="19">
        <v>3</v>
      </c>
      <c r="G29" s="19">
        <v>3</v>
      </c>
      <c r="H29" s="19">
        <v>3</v>
      </c>
      <c r="I29" s="19">
        <v>2</v>
      </c>
      <c r="J29" s="19">
        <v>0</v>
      </c>
      <c r="K29" s="19">
        <v>0</v>
      </c>
      <c r="L29" s="19">
        <v>1</v>
      </c>
      <c r="M29" s="20" t="s">
        <v>73</v>
      </c>
      <c r="N29" s="20" t="s">
        <v>74</v>
      </c>
      <c r="O29" s="20" t="s">
        <v>79</v>
      </c>
    </row>
    <row r="30" spans="1:16" ht="25.5">
      <c r="A30" s="20" t="s">
        <v>131</v>
      </c>
      <c r="B30" s="20" t="s">
        <v>144</v>
      </c>
      <c r="C30" s="21" t="s">
        <v>151</v>
      </c>
      <c r="D30" s="6" t="s">
        <v>152</v>
      </c>
      <c r="F30" s="19">
        <v>1</v>
      </c>
      <c r="G30" s="19">
        <v>2</v>
      </c>
      <c r="H30" s="19">
        <v>2</v>
      </c>
      <c r="I30" s="19">
        <v>1</v>
      </c>
      <c r="J30" s="19">
        <v>0</v>
      </c>
      <c r="K30" s="19">
        <v>0</v>
      </c>
      <c r="L30" s="19">
        <v>1</v>
      </c>
      <c r="M30" s="20" t="s">
        <v>79</v>
      </c>
      <c r="N30" s="21"/>
      <c r="O30" s="20" t="s">
        <v>79</v>
      </c>
    </row>
    <row r="31" spans="1:16" ht="25.5">
      <c r="A31" s="20" t="s">
        <v>131</v>
      </c>
      <c r="B31" s="20" t="s">
        <v>153</v>
      </c>
      <c r="C31" s="21" t="s">
        <v>154</v>
      </c>
      <c r="D31" s="6" t="s">
        <v>155</v>
      </c>
      <c r="F31" s="19">
        <v>3</v>
      </c>
      <c r="M31" s="20" t="s">
        <v>73</v>
      </c>
      <c r="N31" s="21" t="s">
        <v>96</v>
      </c>
      <c r="O31" s="20" t="s">
        <v>79</v>
      </c>
    </row>
    <row r="32" spans="1:16" ht="38.25">
      <c r="A32" s="20" t="s">
        <v>131</v>
      </c>
      <c r="B32" s="20" t="s">
        <v>153</v>
      </c>
      <c r="C32" s="21" t="s">
        <v>156</v>
      </c>
      <c r="D32" s="6" t="s">
        <v>157</v>
      </c>
      <c r="F32" s="19">
        <v>2</v>
      </c>
      <c r="I32" s="19">
        <v>2</v>
      </c>
      <c r="M32" s="20" t="s">
        <v>73</v>
      </c>
      <c r="N32" s="20" t="s">
        <v>74</v>
      </c>
      <c r="O32" s="20" t="s">
        <v>73</v>
      </c>
    </row>
    <row r="33" spans="1:16">
      <c r="A33" s="20" t="s">
        <v>131</v>
      </c>
      <c r="B33" s="20" t="s">
        <v>108</v>
      </c>
      <c r="C33" s="21" t="s">
        <v>158</v>
      </c>
      <c r="D33" s="6" t="s">
        <v>158</v>
      </c>
      <c r="F33" s="19">
        <v>2</v>
      </c>
      <c r="G33" s="19">
        <v>2</v>
      </c>
      <c r="H33" s="19">
        <v>2</v>
      </c>
      <c r="I33" s="19">
        <v>2</v>
      </c>
      <c r="J33" s="19">
        <v>2</v>
      </c>
      <c r="K33" s="19">
        <v>2</v>
      </c>
      <c r="L33" s="19">
        <v>2</v>
      </c>
      <c r="M33" s="20" t="s">
        <v>73</v>
      </c>
      <c r="N33" s="20" t="s">
        <v>74</v>
      </c>
      <c r="O33" s="20" t="s">
        <v>79</v>
      </c>
    </row>
    <row r="34" spans="1:16" ht="38.25">
      <c r="A34" s="20" t="s">
        <v>131</v>
      </c>
      <c r="B34" s="20" t="s">
        <v>144</v>
      </c>
      <c r="C34" s="21" t="s">
        <v>159</v>
      </c>
      <c r="D34" s="6" t="s">
        <v>160</v>
      </c>
      <c r="M34" s="20" t="s">
        <v>73</v>
      </c>
      <c r="N34" s="20" t="s">
        <v>161</v>
      </c>
      <c r="O34" s="20" t="s">
        <v>73</v>
      </c>
      <c r="P34" s="26" t="s">
        <v>162</v>
      </c>
    </row>
    <row r="35" spans="1:16">
      <c r="A35" s="20" t="s">
        <v>131</v>
      </c>
      <c r="B35" s="20" t="s">
        <v>108</v>
      </c>
      <c r="C35" s="21" t="s">
        <v>163</v>
      </c>
      <c r="D35" s="6" t="s">
        <v>163</v>
      </c>
      <c r="M35" s="20" t="s">
        <v>73</v>
      </c>
      <c r="N35" s="20" t="s">
        <v>164</v>
      </c>
      <c r="O35" s="20" t="s">
        <v>79</v>
      </c>
    </row>
    <row r="36" spans="1:16">
      <c r="A36" s="20" t="s">
        <v>165</v>
      </c>
      <c r="B36" s="20" t="s">
        <v>108</v>
      </c>
      <c r="C36" s="21" t="s">
        <v>166</v>
      </c>
      <c r="D36" s="6" t="s">
        <v>167</v>
      </c>
      <c r="F36" s="19">
        <v>2</v>
      </c>
      <c r="M36" s="20" t="s">
        <v>79</v>
      </c>
      <c r="N36" s="21"/>
      <c r="O36" s="20" t="s">
        <v>79</v>
      </c>
    </row>
    <row r="37" spans="1:16" ht="25.5">
      <c r="A37" s="20" t="s">
        <v>165</v>
      </c>
      <c r="B37" s="20" t="s">
        <v>144</v>
      </c>
      <c r="C37" s="21" t="s">
        <v>168</v>
      </c>
      <c r="D37" s="6" t="s">
        <v>169</v>
      </c>
      <c r="M37" s="20" t="s">
        <v>79</v>
      </c>
      <c r="N37" s="21"/>
      <c r="O37" s="20" t="s">
        <v>79</v>
      </c>
    </row>
    <row r="38" spans="1:16" ht="25.5">
      <c r="A38" s="20" t="s">
        <v>165</v>
      </c>
      <c r="B38" s="20" t="s">
        <v>70</v>
      </c>
      <c r="C38" s="21" t="s">
        <v>170</v>
      </c>
      <c r="D38" s="6" t="s">
        <v>170</v>
      </c>
      <c r="F38" s="19">
        <v>3</v>
      </c>
      <c r="M38" s="20" t="s">
        <v>79</v>
      </c>
      <c r="O38" s="20" t="s">
        <v>79</v>
      </c>
    </row>
    <row r="39" spans="1:16" ht="25.5">
      <c r="A39" s="20" t="s">
        <v>165</v>
      </c>
      <c r="B39" s="20" t="s">
        <v>171</v>
      </c>
      <c r="C39" s="21" t="s">
        <v>172</v>
      </c>
      <c r="D39" s="6" t="s">
        <v>173</v>
      </c>
      <c r="F39" s="19">
        <v>1</v>
      </c>
      <c r="G39" s="19">
        <v>2</v>
      </c>
      <c r="H39" s="19">
        <v>2</v>
      </c>
      <c r="I39" s="19">
        <v>3</v>
      </c>
      <c r="J39" s="19">
        <v>1</v>
      </c>
      <c r="K39" s="19">
        <v>1</v>
      </c>
      <c r="L39" s="19">
        <v>2</v>
      </c>
      <c r="M39" s="20" t="s">
        <v>79</v>
      </c>
      <c r="N39" s="21"/>
      <c r="O39" s="20" t="s">
        <v>79</v>
      </c>
    </row>
    <row r="40" spans="1:16" ht="25.5">
      <c r="A40" s="20" t="s">
        <v>165</v>
      </c>
      <c r="B40" s="20" t="s">
        <v>144</v>
      </c>
      <c r="C40" s="21" t="s">
        <v>174</v>
      </c>
      <c r="I40" s="19">
        <v>3</v>
      </c>
      <c r="L40" s="19">
        <v>2</v>
      </c>
      <c r="M40" s="20" t="s">
        <v>79</v>
      </c>
      <c r="O40" s="20" t="s">
        <v>79</v>
      </c>
    </row>
    <row r="41" spans="1:16" ht="25.5">
      <c r="A41" s="20" t="s">
        <v>165</v>
      </c>
      <c r="B41" s="20" t="s">
        <v>144</v>
      </c>
      <c r="C41" s="21" t="s">
        <v>175</v>
      </c>
      <c r="F41" s="19">
        <v>-2</v>
      </c>
      <c r="I41" s="19">
        <v>3</v>
      </c>
      <c r="L41" s="19">
        <v>3</v>
      </c>
      <c r="M41" s="20" t="s">
        <v>79</v>
      </c>
      <c r="O41" s="20" t="s">
        <v>79</v>
      </c>
    </row>
    <row r="42" spans="1:16" s="35" customFormat="1" ht="38.25">
      <c r="A42" s="33" t="s">
        <v>176</v>
      </c>
      <c r="B42" s="33" t="s">
        <v>177</v>
      </c>
      <c r="C42" s="34" t="s">
        <v>178</v>
      </c>
      <c r="D42" s="34" t="s">
        <v>179</v>
      </c>
      <c r="E42" s="21" t="s">
        <v>180</v>
      </c>
      <c r="F42" s="35">
        <v>1</v>
      </c>
      <c r="G42" s="35">
        <v>2</v>
      </c>
      <c r="H42" s="35">
        <v>2</v>
      </c>
      <c r="I42" s="35">
        <v>2</v>
      </c>
      <c r="M42" s="20" t="s">
        <v>73</v>
      </c>
      <c r="N42" s="36"/>
      <c r="O42" s="33"/>
      <c r="P42" s="36"/>
    </row>
    <row r="43" spans="1:16" ht="25.5">
      <c r="A43" s="33" t="s">
        <v>176</v>
      </c>
      <c r="B43" s="33" t="s">
        <v>177</v>
      </c>
      <c r="C43" s="21" t="s">
        <v>83</v>
      </c>
      <c r="D43" s="6"/>
      <c r="E43" s="6" t="s">
        <v>84</v>
      </c>
      <c r="F43" s="55"/>
      <c r="G43" s="55"/>
      <c r="H43" s="55"/>
      <c r="I43" s="55"/>
      <c r="J43" s="55"/>
      <c r="K43" s="55"/>
      <c r="L43" s="55"/>
      <c r="M43" s="20" t="s">
        <v>73</v>
      </c>
      <c r="N43" s="19"/>
      <c r="O43" s="20"/>
    </row>
    <row r="44" spans="1:16" ht="102">
      <c r="A44" s="33" t="s">
        <v>176</v>
      </c>
      <c r="B44" s="33" t="s">
        <v>177</v>
      </c>
      <c r="C44" s="21" t="s">
        <v>181</v>
      </c>
      <c r="D44" s="6"/>
      <c r="E44" s="6" t="s">
        <v>182</v>
      </c>
      <c r="F44" s="55"/>
      <c r="G44" s="55"/>
      <c r="H44" s="55"/>
      <c r="I44" s="55"/>
      <c r="J44" s="55"/>
      <c r="K44" s="55"/>
      <c r="L44" s="55"/>
      <c r="M44" s="20" t="s">
        <v>73</v>
      </c>
      <c r="N44" s="19"/>
      <c r="O44" s="20"/>
    </row>
    <row r="45" spans="1:16" ht="25.5">
      <c r="A45" s="20" t="s">
        <v>176</v>
      </c>
      <c r="B45" s="20" t="s">
        <v>177</v>
      </c>
      <c r="C45" s="21" t="s">
        <v>180</v>
      </c>
      <c r="D45" s="6" t="s">
        <v>180</v>
      </c>
      <c r="M45" s="20" t="s">
        <v>73</v>
      </c>
      <c r="N45" s="19" t="s">
        <v>183</v>
      </c>
      <c r="O45" s="20" t="s">
        <v>79</v>
      </c>
    </row>
    <row r="46" spans="1:16" ht="38.25">
      <c r="A46" s="20" t="s">
        <v>176</v>
      </c>
      <c r="B46" s="20" t="s">
        <v>184</v>
      </c>
      <c r="C46" s="21" t="s">
        <v>185</v>
      </c>
      <c r="D46" s="6" t="s">
        <v>186</v>
      </c>
      <c r="M46" s="20" t="s">
        <v>73</v>
      </c>
      <c r="N46" s="21" t="s">
        <v>96</v>
      </c>
      <c r="O46" s="20" t="s">
        <v>73</v>
      </c>
      <c r="P46" s="20" t="s">
        <v>187</v>
      </c>
    </row>
    <row r="47" spans="1:16" ht="25.5">
      <c r="A47" s="20" t="s">
        <v>176</v>
      </c>
      <c r="B47" s="20" t="s">
        <v>184</v>
      </c>
      <c r="C47" s="21" t="s">
        <v>188</v>
      </c>
      <c r="D47" s="6" t="s">
        <v>188</v>
      </c>
      <c r="M47" s="20" t="s">
        <v>73</v>
      </c>
      <c r="N47" s="19" t="s">
        <v>183</v>
      </c>
      <c r="O47" s="20" t="s">
        <v>79</v>
      </c>
    </row>
    <row r="48" spans="1:16" ht="38.25">
      <c r="A48" s="20" t="s">
        <v>176</v>
      </c>
      <c r="B48" s="20" t="s">
        <v>70</v>
      </c>
      <c r="C48" s="21" t="s">
        <v>189</v>
      </c>
      <c r="D48" s="6" t="s">
        <v>189</v>
      </c>
      <c r="M48" s="20" t="s">
        <v>73</v>
      </c>
      <c r="N48" s="21" t="s">
        <v>96</v>
      </c>
      <c r="O48" s="20" t="s">
        <v>79</v>
      </c>
    </row>
    <row r="49" spans="1:16" ht="25.5">
      <c r="A49" s="20" t="s">
        <v>176</v>
      </c>
      <c r="B49" s="20" t="s">
        <v>177</v>
      </c>
      <c r="C49" s="21" t="s">
        <v>84</v>
      </c>
      <c r="D49" s="6" t="s">
        <v>84</v>
      </c>
      <c r="M49" s="20" t="s">
        <v>73</v>
      </c>
      <c r="N49" s="19" t="s">
        <v>183</v>
      </c>
      <c r="O49" s="20" t="s">
        <v>79</v>
      </c>
    </row>
    <row r="50" spans="1:16" ht="38.25">
      <c r="A50" s="20" t="s">
        <v>176</v>
      </c>
      <c r="B50" s="20" t="s">
        <v>184</v>
      </c>
      <c r="C50" s="21" t="s">
        <v>190</v>
      </c>
      <c r="D50" s="9" t="s">
        <v>191</v>
      </c>
      <c r="F50" s="19">
        <v>2</v>
      </c>
      <c r="G50" s="19">
        <v>2</v>
      </c>
      <c r="H50" s="19">
        <v>2</v>
      </c>
      <c r="I50" s="19">
        <v>2</v>
      </c>
      <c r="J50" s="19">
        <v>0</v>
      </c>
      <c r="K50" s="19">
        <v>0</v>
      </c>
      <c r="L50" s="19">
        <v>1</v>
      </c>
      <c r="M50" s="20" t="s">
        <v>73</v>
      </c>
      <c r="N50" s="19" t="s">
        <v>183</v>
      </c>
      <c r="O50" s="20" t="s">
        <v>79</v>
      </c>
    </row>
    <row r="51" spans="1:16">
      <c r="A51" s="20" t="s">
        <v>192</v>
      </c>
      <c r="B51" s="20" t="s">
        <v>177</v>
      </c>
      <c r="C51" s="21" t="s">
        <v>193</v>
      </c>
      <c r="D51" s="9"/>
      <c r="M51" s="20" t="s">
        <v>79</v>
      </c>
      <c r="N51" s="19" t="s">
        <v>194</v>
      </c>
      <c r="O51" s="20" t="s">
        <v>79</v>
      </c>
    </row>
    <row r="52" spans="1:16" ht="229.5">
      <c r="A52" s="20" t="s">
        <v>192</v>
      </c>
      <c r="B52" s="27" t="s">
        <v>144</v>
      </c>
      <c r="C52" s="28" t="s">
        <v>195</v>
      </c>
      <c r="D52" s="6" t="s">
        <v>196</v>
      </c>
      <c r="M52" s="20" t="s">
        <v>73</v>
      </c>
      <c r="N52" s="19" t="s">
        <v>197</v>
      </c>
      <c r="O52" s="20"/>
    </row>
    <row r="53" spans="1:16" ht="38.25">
      <c r="A53" s="20" t="s">
        <v>192</v>
      </c>
      <c r="B53" s="20" t="s">
        <v>70</v>
      </c>
      <c r="C53" s="21" t="s">
        <v>198</v>
      </c>
      <c r="D53" s="68" t="s">
        <v>199</v>
      </c>
      <c r="M53" s="20" t="s">
        <v>79</v>
      </c>
      <c r="O53" s="20" t="s">
        <v>79</v>
      </c>
    </row>
    <row r="54" spans="1:16" ht="51">
      <c r="A54" s="20" t="s">
        <v>192</v>
      </c>
      <c r="B54" s="20" t="s">
        <v>70</v>
      </c>
      <c r="C54" s="21" t="s">
        <v>200</v>
      </c>
      <c r="D54" s="5" t="s">
        <v>201</v>
      </c>
      <c r="F54" s="19">
        <v>1</v>
      </c>
      <c r="G54" s="19">
        <v>2</v>
      </c>
      <c r="H54" s="19">
        <v>2</v>
      </c>
      <c r="I54" s="19">
        <v>3</v>
      </c>
      <c r="L54" s="19">
        <v>2</v>
      </c>
      <c r="M54" s="20" t="s">
        <v>73</v>
      </c>
      <c r="N54" s="21" t="s">
        <v>96</v>
      </c>
      <c r="O54" s="20" t="s">
        <v>79</v>
      </c>
    </row>
    <row r="55" spans="1:16" ht="51">
      <c r="A55" s="20" t="s">
        <v>192</v>
      </c>
      <c r="B55" s="20" t="s">
        <v>171</v>
      </c>
      <c r="C55" s="21" t="s">
        <v>202</v>
      </c>
      <c r="D55" s="7" t="s">
        <v>203</v>
      </c>
      <c r="F55" s="19">
        <v>1</v>
      </c>
      <c r="G55" s="19">
        <v>2</v>
      </c>
      <c r="H55" s="19">
        <v>2</v>
      </c>
      <c r="I55" s="19">
        <v>3</v>
      </c>
      <c r="L55" s="19">
        <v>2</v>
      </c>
      <c r="M55" s="20" t="s">
        <v>79</v>
      </c>
      <c r="O55" s="20" t="s">
        <v>79</v>
      </c>
    </row>
    <row r="56" spans="1:16" ht="25.5">
      <c r="A56" s="20" t="s">
        <v>192</v>
      </c>
      <c r="B56" s="20" t="s">
        <v>144</v>
      </c>
      <c r="C56" s="21" t="s">
        <v>204</v>
      </c>
      <c r="D56" s="8" t="s">
        <v>205</v>
      </c>
      <c r="F56" s="19">
        <v>2</v>
      </c>
      <c r="G56" s="19">
        <v>3</v>
      </c>
      <c r="H56" s="19">
        <v>3</v>
      </c>
      <c r="I56" s="19">
        <v>3</v>
      </c>
      <c r="L56" s="19">
        <v>2</v>
      </c>
      <c r="M56" s="20" t="s">
        <v>79</v>
      </c>
      <c r="O56" s="20" t="s">
        <v>79</v>
      </c>
    </row>
    <row r="57" spans="1:16" ht="25.5">
      <c r="A57" s="20" t="s">
        <v>192</v>
      </c>
      <c r="B57" s="20" t="s">
        <v>206</v>
      </c>
      <c r="C57" s="21" t="s">
        <v>207</v>
      </c>
      <c r="D57" s="6" t="s">
        <v>208</v>
      </c>
      <c r="F57" s="19">
        <v>1</v>
      </c>
      <c r="G57" s="19">
        <v>2</v>
      </c>
      <c r="H57" s="19">
        <v>2</v>
      </c>
      <c r="I57" s="19">
        <v>2</v>
      </c>
      <c r="M57" s="20" t="s">
        <v>79</v>
      </c>
      <c r="O57" s="20" t="s">
        <v>79</v>
      </c>
      <c r="P57" s="19"/>
    </row>
    <row r="58" spans="1:16" ht="25.5">
      <c r="A58" s="20" t="s">
        <v>192</v>
      </c>
      <c r="B58" s="20" t="s">
        <v>144</v>
      </c>
      <c r="C58" s="21" t="s">
        <v>209</v>
      </c>
      <c r="D58" s="6" t="s">
        <v>210</v>
      </c>
      <c r="F58" s="19">
        <v>1</v>
      </c>
      <c r="G58" s="19">
        <v>2</v>
      </c>
      <c r="H58" s="19">
        <v>2</v>
      </c>
      <c r="I58" s="19">
        <v>2</v>
      </c>
      <c r="J58" s="19">
        <v>1</v>
      </c>
      <c r="L58" s="19">
        <v>2</v>
      </c>
      <c r="M58" s="20" t="s">
        <v>79</v>
      </c>
      <c r="N58" s="20" t="s">
        <v>183</v>
      </c>
      <c r="O58" s="20" t="s">
        <v>73</v>
      </c>
      <c r="P58" s="21" t="s">
        <v>211</v>
      </c>
    </row>
    <row r="59" spans="1:16" ht="38.25">
      <c r="A59" s="20" t="s">
        <v>192</v>
      </c>
      <c r="B59" s="20" t="s">
        <v>144</v>
      </c>
      <c r="C59" s="21" t="s">
        <v>209</v>
      </c>
      <c r="D59" s="6" t="s">
        <v>212</v>
      </c>
      <c r="M59" s="20" t="s">
        <v>73</v>
      </c>
      <c r="N59" s="20" t="s">
        <v>183</v>
      </c>
      <c r="O59" s="20" t="s">
        <v>79</v>
      </c>
      <c r="P59" s="19"/>
    </row>
    <row r="60" spans="1:16" ht="51">
      <c r="A60" s="20" t="s">
        <v>192</v>
      </c>
      <c r="B60" s="20" t="s">
        <v>144</v>
      </c>
      <c r="C60" s="21" t="s">
        <v>209</v>
      </c>
      <c r="D60" s="9" t="s">
        <v>213</v>
      </c>
      <c r="M60" s="20" t="s">
        <v>73</v>
      </c>
      <c r="N60" s="20" t="s">
        <v>183</v>
      </c>
      <c r="O60" s="20" t="s">
        <v>73</v>
      </c>
      <c r="P60" s="21" t="str">
        <f>"DD: in item: "&amp;C53&amp;" above"</f>
        <v>DD: in item: Adopt and apply NOF/ONF categorisation as function and LOS for network elements above</v>
      </c>
    </row>
    <row r="61" spans="1:16" ht="38.25">
      <c r="A61" s="20" t="s">
        <v>192</v>
      </c>
      <c r="B61" s="20" t="s">
        <v>144</v>
      </c>
      <c r="C61" s="21" t="s">
        <v>209</v>
      </c>
      <c r="D61" s="9" t="s">
        <v>119</v>
      </c>
      <c r="M61" s="20" t="s">
        <v>73</v>
      </c>
      <c r="N61" s="20" t="s">
        <v>183</v>
      </c>
      <c r="O61" s="20" t="s">
        <v>73</v>
      </c>
      <c r="P61" s="21" t="str">
        <f>"DD in item: "&amp;C17&amp;" above"</f>
        <v>DD in item: Monitor mode shift achievement against expectation above</v>
      </c>
    </row>
    <row r="62" spans="1:16" ht="25.5">
      <c r="A62" s="20" t="s">
        <v>192</v>
      </c>
      <c r="B62" s="20" t="s">
        <v>144</v>
      </c>
      <c r="C62" s="21" t="s">
        <v>209</v>
      </c>
      <c r="D62" s="6" t="s">
        <v>214</v>
      </c>
      <c r="M62" s="20" t="s">
        <v>73</v>
      </c>
      <c r="N62" s="19" t="s">
        <v>183</v>
      </c>
      <c r="O62" s="20" t="s">
        <v>73</v>
      </c>
      <c r="P62" s="21" t="s">
        <v>215</v>
      </c>
    </row>
    <row r="63" spans="1:16" ht="25.5">
      <c r="A63" s="20" t="s">
        <v>192</v>
      </c>
      <c r="B63" s="20" t="s">
        <v>144</v>
      </c>
      <c r="C63" s="21" t="s">
        <v>216</v>
      </c>
      <c r="D63" s="3" t="s">
        <v>217</v>
      </c>
      <c r="M63" s="20" t="s">
        <v>79</v>
      </c>
      <c r="O63" s="20"/>
      <c r="P63" s="21"/>
    </row>
    <row r="64" spans="1:16" ht="38.25">
      <c r="A64" s="20" t="s">
        <v>218</v>
      </c>
      <c r="B64" s="20" t="s">
        <v>219</v>
      </c>
      <c r="C64" s="21" t="s">
        <v>220</v>
      </c>
      <c r="D64" s="2" t="s">
        <v>221</v>
      </c>
      <c r="M64" s="20" t="s">
        <v>73</v>
      </c>
      <c r="N64" s="19"/>
      <c r="O64" s="20" t="s">
        <v>79</v>
      </c>
    </row>
    <row r="65" spans="1:16">
      <c r="A65" s="20" t="s">
        <v>192</v>
      </c>
      <c r="B65" s="20" t="s">
        <v>144</v>
      </c>
      <c r="C65" s="21" t="s">
        <v>222</v>
      </c>
      <c r="D65" s="3"/>
      <c r="M65" s="20" t="s">
        <v>79</v>
      </c>
      <c r="O65" s="20"/>
      <c r="P65" s="21"/>
    </row>
    <row r="66" spans="1:16" ht="38.25">
      <c r="A66" s="20" t="s">
        <v>218</v>
      </c>
      <c r="B66" s="20" t="s">
        <v>108</v>
      </c>
      <c r="C66" s="21" t="s">
        <v>223</v>
      </c>
      <c r="D66" s="2" t="s">
        <v>223</v>
      </c>
      <c r="M66" s="20" t="s">
        <v>73</v>
      </c>
      <c r="N66" s="21" t="s">
        <v>224</v>
      </c>
      <c r="O66" s="20" t="s">
        <v>79</v>
      </c>
    </row>
    <row r="67" spans="1:16" ht="38.25">
      <c r="A67" s="20" t="s">
        <v>218</v>
      </c>
      <c r="B67" s="20" t="s">
        <v>108</v>
      </c>
      <c r="C67" s="21" t="s">
        <v>225</v>
      </c>
      <c r="D67" s="2" t="s">
        <v>225</v>
      </c>
      <c r="M67" s="20" t="s">
        <v>73</v>
      </c>
      <c r="N67" s="21" t="s">
        <v>224</v>
      </c>
      <c r="O67" s="20" t="s">
        <v>79</v>
      </c>
    </row>
    <row r="68" spans="1:16">
      <c r="A68" s="20" t="s">
        <v>218</v>
      </c>
      <c r="B68" s="20" t="s">
        <v>108</v>
      </c>
      <c r="C68" s="21" t="s">
        <v>226</v>
      </c>
      <c r="D68" s="4"/>
      <c r="M68" s="20" t="s">
        <v>79</v>
      </c>
      <c r="O68" s="20" t="s">
        <v>79</v>
      </c>
    </row>
    <row r="69" spans="1:16" ht="25.5">
      <c r="A69" s="20" t="s">
        <v>218</v>
      </c>
      <c r="B69" s="20" t="s">
        <v>108</v>
      </c>
      <c r="C69" s="21" t="s">
        <v>227</v>
      </c>
      <c r="D69" s="11"/>
      <c r="M69" s="20" t="s">
        <v>79</v>
      </c>
      <c r="O69" s="20" t="s">
        <v>79</v>
      </c>
    </row>
    <row r="70" spans="1:16">
      <c r="A70" s="20" t="s">
        <v>218</v>
      </c>
      <c r="B70" s="20" t="s">
        <v>108</v>
      </c>
      <c r="C70" s="21" t="s">
        <v>228</v>
      </c>
      <c r="D70" s="11"/>
      <c r="M70" s="20" t="s">
        <v>79</v>
      </c>
      <c r="O70" s="20" t="s">
        <v>79</v>
      </c>
    </row>
    <row r="71" spans="1:16">
      <c r="A71" s="20" t="s">
        <v>218</v>
      </c>
      <c r="B71" s="20" t="s">
        <v>108</v>
      </c>
      <c r="C71" s="21" t="s">
        <v>229</v>
      </c>
      <c r="D71" s="11"/>
      <c r="M71" s="20" t="s">
        <v>79</v>
      </c>
      <c r="O71" s="20" t="s">
        <v>79</v>
      </c>
    </row>
    <row r="72" spans="1:16" ht="25.5">
      <c r="A72" s="20" t="s">
        <v>218</v>
      </c>
      <c r="B72" s="20" t="s">
        <v>144</v>
      </c>
      <c r="C72" s="21" t="s">
        <v>230</v>
      </c>
      <c r="D72" s="11"/>
      <c r="M72" s="20" t="s">
        <v>79</v>
      </c>
      <c r="O72" s="20" t="s">
        <v>79</v>
      </c>
    </row>
    <row r="73" spans="1:16" ht="25.5">
      <c r="A73" s="20" t="s">
        <v>218</v>
      </c>
      <c r="B73" s="20" t="s">
        <v>144</v>
      </c>
      <c r="C73" s="21" t="s">
        <v>231</v>
      </c>
      <c r="D73" s="2" t="s">
        <v>231</v>
      </c>
      <c r="M73" s="20" t="s">
        <v>79</v>
      </c>
      <c r="O73" s="20" t="s">
        <v>79</v>
      </c>
    </row>
    <row r="74" spans="1:16" ht="38.25">
      <c r="A74" s="20" t="s">
        <v>232</v>
      </c>
      <c r="B74" s="20" t="s">
        <v>219</v>
      </c>
      <c r="C74" s="21" t="s">
        <v>233</v>
      </c>
      <c r="D74" s="2" t="s">
        <v>234</v>
      </c>
      <c r="E74" s="21" t="s">
        <v>235</v>
      </c>
      <c r="F74" s="21"/>
      <c r="G74" s="21"/>
      <c r="H74" s="21"/>
      <c r="I74" s="21"/>
      <c r="J74" s="21"/>
      <c r="K74" s="21"/>
      <c r="L74" s="21"/>
      <c r="M74" s="20" t="s">
        <v>79</v>
      </c>
      <c r="N74" s="21"/>
      <c r="O74" s="20" t="s">
        <v>79</v>
      </c>
    </row>
    <row r="75" spans="1:16">
      <c r="A75" s="20" t="s">
        <v>232</v>
      </c>
      <c r="B75" s="20" t="s">
        <v>236</v>
      </c>
      <c r="C75" s="21" t="s">
        <v>237</v>
      </c>
      <c r="D75" s="2" t="s">
        <v>238</v>
      </c>
      <c r="E75" s="21"/>
      <c r="F75" s="21"/>
      <c r="G75" s="21"/>
      <c r="H75" s="21"/>
      <c r="I75" s="21"/>
      <c r="J75" s="21"/>
      <c r="K75" s="21"/>
      <c r="L75" s="21"/>
      <c r="M75" s="20" t="s">
        <v>79</v>
      </c>
      <c r="N75" s="21"/>
      <c r="O75" s="20"/>
    </row>
    <row r="76" spans="1:16" ht="25.5">
      <c r="A76" s="20" t="s">
        <v>232</v>
      </c>
      <c r="B76" s="20" t="s">
        <v>239</v>
      </c>
      <c r="C76" s="21" t="s">
        <v>240</v>
      </c>
      <c r="D76" s="2" t="s">
        <v>241</v>
      </c>
      <c r="E76" s="21"/>
      <c r="F76" s="21"/>
      <c r="G76" s="21"/>
      <c r="H76" s="21"/>
      <c r="I76" s="21"/>
      <c r="J76" s="21"/>
      <c r="K76" s="21"/>
      <c r="L76" s="21"/>
      <c r="M76" s="20" t="s">
        <v>79</v>
      </c>
      <c r="N76" s="21"/>
      <c r="O76" s="20"/>
    </row>
    <row r="77" spans="1:16" ht="25.5">
      <c r="A77" s="20" t="s">
        <v>232</v>
      </c>
      <c r="B77" s="20" t="s">
        <v>219</v>
      </c>
      <c r="C77" s="21" t="s">
        <v>242</v>
      </c>
      <c r="D77" s="2" t="s">
        <v>243</v>
      </c>
      <c r="E77" s="21"/>
      <c r="F77" s="21"/>
      <c r="G77" s="21"/>
      <c r="H77" s="21"/>
      <c r="I77" s="21"/>
      <c r="J77" s="21"/>
      <c r="K77" s="21"/>
      <c r="L77" s="21"/>
      <c r="M77" s="20" t="s">
        <v>79</v>
      </c>
      <c r="N77" s="21"/>
      <c r="O77" s="20" t="s">
        <v>79</v>
      </c>
    </row>
    <row r="78" spans="1:16" ht="63.75">
      <c r="A78" s="20" t="s">
        <v>232</v>
      </c>
      <c r="B78" s="20" t="s">
        <v>219</v>
      </c>
      <c r="C78" s="21" t="s">
        <v>244</v>
      </c>
      <c r="D78" s="3" t="s">
        <v>245</v>
      </c>
      <c r="M78" s="20" t="s">
        <v>79</v>
      </c>
      <c r="O78" s="20" t="s">
        <v>79</v>
      </c>
    </row>
    <row r="79" spans="1:16" ht="63.75">
      <c r="A79" s="20" t="s">
        <v>232</v>
      </c>
      <c r="B79" s="20" t="s">
        <v>236</v>
      </c>
      <c r="C79" s="21" t="s">
        <v>244</v>
      </c>
      <c r="D79" s="3" t="s">
        <v>245</v>
      </c>
      <c r="M79" s="20" t="s">
        <v>79</v>
      </c>
      <c r="O79" s="20" t="s">
        <v>79</v>
      </c>
    </row>
    <row r="80" spans="1:16" ht="38.25">
      <c r="A80" s="20" t="s">
        <v>232</v>
      </c>
      <c r="B80" s="20" t="s">
        <v>236</v>
      </c>
      <c r="C80" s="21" t="s">
        <v>246</v>
      </c>
      <c r="D80" s="2" t="s">
        <v>247</v>
      </c>
      <c r="M80" s="20" t="s">
        <v>79</v>
      </c>
      <c r="O80" s="20" t="s">
        <v>79</v>
      </c>
    </row>
    <row r="81" spans="1:16">
      <c r="A81" s="20" t="s">
        <v>232</v>
      </c>
      <c r="B81" s="20" t="s">
        <v>108</v>
      </c>
      <c r="C81" s="21" t="s">
        <v>248</v>
      </c>
      <c r="D81" s="2" t="s">
        <v>249</v>
      </c>
      <c r="M81" s="20" t="s">
        <v>79</v>
      </c>
      <c r="O81" s="20" t="s">
        <v>79</v>
      </c>
    </row>
    <row r="82" spans="1:16" ht="38.25">
      <c r="A82" s="20" t="s">
        <v>232</v>
      </c>
      <c r="B82" s="20" t="s">
        <v>108</v>
      </c>
      <c r="C82" s="21" t="s">
        <v>250</v>
      </c>
      <c r="D82" s="2" t="s">
        <v>249</v>
      </c>
      <c r="E82" s="21" t="s">
        <v>251</v>
      </c>
      <c r="F82" s="21"/>
      <c r="G82" s="21"/>
      <c r="H82" s="21"/>
      <c r="I82" s="21"/>
      <c r="J82" s="21"/>
      <c r="K82" s="21"/>
      <c r="L82" s="21"/>
      <c r="M82" s="20" t="s">
        <v>79</v>
      </c>
      <c r="N82" s="21"/>
      <c r="O82" s="20" t="s">
        <v>79</v>
      </c>
    </row>
    <row r="83" spans="1:16" ht="38.25">
      <c r="A83" s="20" t="s">
        <v>232</v>
      </c>
      <c r="B83" s="20" t="s">
        <v>108</v>
      </c>
      <c r="C83" s="21" t="s">
        <v>252</v>
      </c>
      <c r="D83" s="2" t="s">
        <v>249</v>
      </c>
      <c r="E83" s="21" t="s">
        <v>251</v>
      </c>
      <c r="F83" s="21"/>
      <c r="G83" s="21"/>
      <c r="H83" s="21"/>
      <c r="I83" s="21"/>
      <c r="J83" s="21"/>
      <c r="K83" s="21"/>
      <c r="L83" s="21"/>
      <c r="M83" s="20" t="s">
        <v>79</v>
      </c>
      <c r="N83" s="21"/>
      <c r="O83" s="20" t="s">
        <v>79</v>
      </c>
    </row>
    <row r="84" spans="1:16">
      <c r="A84" s="20" t="s">
        <v>232</v>
      </c>
      <c r="B84" s="20" t="s">
        <v>108</v>
      </c>
      <c r="C84" s="21" t="s">
        <v>253</v>
      </c>
      <c r="D84" s="2"/>
      <c r="M84" s="20" t="s">
        <v>73</v>
      </c>
      <c r="N84" s="19" t="s">
        <v>74</v>
      </c>
      <c r="O84" s="20" t="s">
        <v>79</v>
      </c>
    </row>
    <row r="85" spans="1:16">
      <c r="A85" s="20" t="s">
        <v>232</v>
      </c>
      <c r="B85" s="20" t="s">
        <v>108</v>
      </c>
      <c r="C85" s="21" t="s">
        <v>254</v>
      </c>
      <c r="D85" s="2" t="s">
        <v>255</v>
      </c>
      <c r="M85" s="20" t="s">
        <v>73</v>
      </c>
      <c r="N85" s="19" t="s">
        <v>74</v>
      </c>
      <c r="O85" s="20" t="s">
        <v>79</v>
      </c>
    </row>
    <row r="86" spans="1:16">
      <c r="A86" s="20" t="s">
        <v>232</v>
      </c>
      <c r="B86" s="20" t="s">
        <v>108</v>
      </c>
      <c r="C86" s="21" t="s">
        <v>256</v>
      </c>
      <c r="D86" s="2" t="s">
        <v>256</v>
      </c>
      <c r="M86" s="20" t="s">
        <v>73</v>
      </c>
      <c r="N86" s="19" t="s">
        <v>74</v>
      </c>
      <c r="O86" s="20" t="s">
        <v>79</v>
      </c>
    </row>
    <row r="87" spans="1:16">
      <c r="A87" s="20" t="s">
        <v>232</v>
      </c>
      <c r="B87" s="20" t="s">
        <v>108</v>
      </c>
      <c r="C87" s="21" t="s">
        <v>257</v>
      </c>
      <c r="D87" s="21" t="s">
        <v>258</v>
      </c>
      <c r="M87" s="20" t="s">
        <v>79</v>
      </c>
      <c r="O87" s="20" t="s">
        <v>79</v>
      </c>
    </row>
    <row r="88" spans="1:16">
      <c r="A88" s="20" t="s">
        <v>232</v>
      </c>
      <c r="B88" s="20" t="s">
        <v>108</v>
      </c>
      <c r="C88" s="2" t="s">
        <v>259</v>
      </c>
      <c r="D88" s="2" t="s">
        <v>259</v>
      </c>
      <c r="M88" s="20" t="s">
        <v>79</v>
      </c>
      <c r="N88" s="19"/>
      <c r="O88" s="20" t="s">
        <v>73</v>
      </c>
      <c r="P88" s="20" t="s">
        <v>260</v>
      </c>
    </row>
    <row r="89" spans="1:16">
      <c r="A89" s="20" t="s">
        <v>232</v>
      </c>
      <c r="B89" s="20" t="s">
        <v>108</v>
      </c>
      <c r="C89" s="26" t="s">
        <v>261</v>
      </c>
      <c r="D89" s="2" t="s">
        <v>262</v>
      </c>
      <c r="M89" s="20" t="s">
        <v>79</v>
      </c>
      <c r="N89" s="19"/>
      <c r="O89" s="20" t="s">
        <v>73</v>
      </c>
      <c r="P89" s="20" t="s">
        <v>260</v>
      </c>
    </row>
    <row r="90" spans="1:16">
      <c r="A90" s="20" t="s">
        <v>232</v>
      </c>
      <c r="B90" s="20" t="s">
        <v>108</v>
      </c>
      <c r="C90" s="21" t="s">
        <v>263</v>
      </c>
      <c r="D90" s="2" t="s">
        <v>264</v>
      </c>
      <c r="M90" s="20" t="s">
        <v>73</v>
      </c>
      <c r="N90" s="19" t="s">
        <v>183</v>
      </c>
      <c r="O90" s="20" t="s">
        <v>79</v>
      </c>
    </row>
    <row r="91" spans="1:16" ht="25.5">
      <c r="A91" s="20" t="s">
        <v>232</v>
      </c>
      <c r="B91" s="20" t="s">
        <v>115</v>
      </c>
      <c r="C91" s="21" t="s">
        <v>265</v>
      </c>
      <c r="D91" s="2" t="s">
        <v>265</v>
      </c>
      <c r="M91" s="20" t="s">
        <v>79</v>
      </c>
      <c r="N91" s="19" t="s">
        <v>74</v>
      </c>
      <c r="O91" s="20" t="s">
        <v>79</v>
      </c>
    </row>
    <row r="92" spans="1:16" ht="153">
      <c r="A92" s="20" t="s">
        <v>165</v>
      </c>
      <c r="B92" s="27" t="s">
        <v>236</v>
      </c>
      <c r="C92" s="28" t="s">
        <v>266</v>
      </c>
      <c r="D92" s="2" t="s">
        <v>267</v>
      </c>
      <c r="M92" s="20" t="s">
        <v>73</v>
      </c>
      <c r="N92" s="19" t="s">
        <v>183</v>
      </c>
      <c r="O92" s="20"/>
    </row>
    <row r="93" spans="1:16" ht="127.5">
      <c r="A93" s="20" t="s">
        <v>176</v>
      </c>
      <c r="B93" s="27" t="s">
        <v>177</v>
      </c>
      <c r="C93" s="28" t="s">
        <v>268</v>
      </c>
      <c r="D93" s="2" t="s">
        <v>269</v>
      </c>
      <c r="M93" s="20" t="s">
        <v>73</v>
      </c>
      <c r="N93" s="19" t="s">
        <v>270</v>
      </c>
    </row>
    <row r="94" spans="1:16" ht="114.75">
      <c r="A94" s="20" t="s">
        <v>131</v>
      </c>
      <c r="B94" s="27" t="s">
        <v>184</v>
      </c>
      <c r="C94" s="28" t="s">
        <v>271</v>
      </c>
      <c r="D94" s="2" t="s">
        <v>272</v>
      </c>
      <c r="M94" s="20" t="s">
        <v>73</v>
      </c>
      <c r="N94" s="19" t="s">
        <v>270</v>
      </c>
    </row>
    <row r="95" spans="1:16" ht="76.5">
      <c r="A95" s="20" t="s">
        <v>131</v>
      </c>
      <c r="B95" s="27" t="s">
        <v>184</v>
      </c>
      <c r="C95" s="28" t="s">
        <v>273</v>
      </c>
      <c r="D95" s="2" t="s">
        <v>274</v>
      </c>
      <c r="M95" s="20" t="s">
        <v>73</v>
      </c>
      <c r="N95" s="19" t="s">
        <v>270</v>
      </c>
    </row>
    <row r="96" spans="1:16" ht="38.25">
      <c r="A96" s="20" t="s">
        <v>131</v>
      </c>
      <c r="B96" s="27" t="s">
        <v>108</v>
      </c>
      <c r="C96" s="28" t="s">
        <v>275</v>
      </c>
      <c r="D96" s="2"/>
      <c r="M96" s="20" t="s">
        <v>73</v>
      </c>
      <c r="N96" s="19" t="s">
        <v>74</v>
      </c>
    </row>
    <row r="97" spans="1:14">
      <c r="A97" s="20" t="s">
        <v>232</v>
      </c>
      <c r="B97" s="19" t="s">
        <v>276</v>
      </c>
      <c r="C97" s="26" t="s">
        <v>277</v>
      </c>
      <c r="M97" s="19" t="s">
        <v>79</v>
      </c>
    </row>
    <row r="98" spans="1:14" ht="105">
      <c r="A98" s="20" t="s">
        <v>232</v>
      </c>
      <c r="B98" s="19" t="s">
        <v>276</v>
      </c>
      <c r="C98" s="26" t="s">
        <v>278</v>
      </c>
      <c r="D98" s="26" t="s">
        <v>279</v>
      </c>
      <c r="F98" s="19">
        <v>2</v>
      </c>
      <c r="G98" s="19">
        <v>1</v>
      </c>
      <c r="H98" s="19">
        <v>2</v>
      </c>
      <c r="I98" s="19">
        <v>2</v>
      </c>
      <c r="J98" s="19">
        <v>3</v>
      </c>
      <c r="K98" s="19">
        <v>2</v>
      </c>
      <c r="L98" s="19">
        <v>2</v>
      </c>
    </row>
    <row r="99" spans="1:14" ht="60">
      <c r="A99" s="20" t="s">
        <v>232</v>
      </c>
      <c r="B99" s="19" t="s">
        <v>276</v>
      </c>
      <c r="C99" s="26" t="s">
        <v>280</v>
      </c>
      <c r="D99" s="26" t="s">
        <v>281</v>
      </c>
      <c r="F99" s="19">
        <v>2</v>
      </c>
      <c r="G99" s="19">
        <v>2</v>
      </c>
      <c r="H99" s="19">
        <v>2</v>
      </c>
      <c r="I99" s="19">
        <v>1</v>
      </c>
      <c r="J99" s="19">
        <v>3</v>
      </c>
      <c r="K99" s="19">
        <v>3</v>
      </c>
      <c r="L99" s="19">
        <v>1</v>
      </c>
      <c r="M99" s="19" t="s">
        <v>73</v>
      </c>
      <c r="N99" s="26" t="s">
        <v>183</v>
      </c>
    </row>
    <row r="100" spans="1:14" ht="30">
      <c r="A100" s="20" t="s">
        <v>232</v>
      </c>
      <c r="B100" s="19" t="s">
        <v>276</v>
      </c>
      <c r="C100" s="26" t="s">
        <v>282</v>
      </c>
      <c r="D100" s="26" t="s">
        <v>283</v>
      </c>
      <c r="F100" s="19">
        <v>0</v>
      </c>
      <c r="G100" s="19">
        <v>1</v>
      </c>
      <c r="H100" s="19">
        <v>1</v>
      </c>
      <c r="I100" s="19">
        <v>3</v>
      </c>
      <c r="J100" s="19">
        <v>2</v>
      </c>
      <c r="K100" s="19">
        <v>0</v>
      </c>
      <c r="L100" s="19">
        <v>1</v>
      </c>
      <c r="M100" s="19" t="s">
        <v>79</v>
      </c>
    </row>
    <row r="101" spans="1:14" ht="75">
      <c r="C101" s="26" t="s">
        <v>284</v>
      </c>
      <c r="D101" s="26" t="s">
        <v>285</v>
      </c>
      <c r="F101" s="19">
        <v>2</v>
      </c>
      <c r="G101" s="19">
        <v>1</v>
      </c>
      <c r="H101" s="19">
        <v>1</v>
      </c>
      <c r="I101" s="19">
        <v>1</v>
      </c>
      <c r="J101" s="19">
        <v>2</v>
      </c>
      <c r="K101" s="19">
        <v>1</v>
      </c>
      <c r="L101" s="19">
        <v>1</v>
      </c>
      <c r="M101" s="19" t="s">
        <v>73</v>
      </c>
    </row>
    <row r="102" spans="1:14" ht="45">
      <c r="C102" s="26" t="s">
        <v>286</v>
      </c>
      <c r="D102" s="26" t="s">
        <v>287</v>
      </c>
      <c r="F102" s="19">
        <v>1</v>
      </c>
      <c r="G102" s="19">
        <v>1</v>
      </c>
      <c r="H102" s="19">
        <v>1</v>
      </c>
      <c r="I102" s="19">
        <v>1</v>
      </c>
      <c r="J102" s="19">
        <v>2</v>
      </c>
      <c r="K102" s="19">
        <v>2</v>
      </c>
      <c r="L102" s="19">
        <v>1</v>
      </c>
      <c r="M102" s="19" t="s">
        <v>73</v>
      </c>
    </row>
    <row r="103" spans="1:14" ht="75">
      <c r="A103" s="19" t="s">
        <v>218</v>
      </c>
      <c r="B103" s="19" t="s">
        <v>276</v>
      </c>
      <c r="C103" s="26" t="s">
        <v>288</v>
      </c>
      <c r="D103" s="26" t="s">
        <v>289</v>
      </c>
      <c r="F103" s="19">
        <v>1</v>
      </c>
      <c r="G103" s="19">
        <v>1</v>
      </c>
      <c r="H103" s="19">
        <v>2</v>
      </c>
      <c r="I103" s="19">
        <v>1</v>
      </c>
      <c r="J103" s="19">
        <v>2</v>
      </c>
      <c r="K103" s="19">
        <v>1</v>
      </c>
      <c r="L103" s="19">
        <v>1</v>
      </c>
      <c r="M103" s="19" t="s">
        <v>73</v>
      </c>
      <c r="N103" s="26" t="s">
        <v>183</v>
      </c>
    </row>
    <row r="104" spans="1:14" ht="90">
      <c r="A104" s="20" t="s">
        <v>232</v>
      </c>
      <c r="B104" s="19" t="s">
        <v>276</v>
      </c>
      <c r="C104" s="26" t="s">
        <v>290</v>
      </c>
      <c r="D104" s="26" t="s">
        <v>291</v>
      </c>
      <c r="F104" s="19">
        <v>0</v>
      </c>
      <c r="G104" s="19">
        <v>1</v>
      </c>
      <c r="H104" s="19">
        <v>2</v>
      </c>
      <c r="I104" s="19">
        <v>0</v>
      </c>
      <c r="J104" s="19">
        <v>2</v>
      </c>
      <c r="K104" s="19">
        <v>1</v>
      </c>
      <c r="L104" s="19">
        <v>1</v>
      </c>
      <c r="M104" s="19" t="s">
        <v>73</v>
      </c>
      <c r="N104" s="26" t="s">
        <v>183</v>
      </c>
    </row>
    <row r="105" spans="1:14" ht="45">
      <c r="A105" s="20" t="s">
        <v>232</v>
      </c>
      <c r="B105" s="19" t="s">
        <v>276</v>
      </c>
      <c r="C105" s="26" t="s">
        <v>292</v>
      </c>
      <c r="D105" s="26" t="s">
        <v>293</v>
      </c>
      <c r="F105" s="19">
        <v>0</v>
      </c>
      <c r="G105" s="19">
        <v>0</v>
      </c>
      <c r="H105" s="19">
        <v>2</v>
      </c>
      <c r="I105" s="19">
        <v>1</v>
      </c>
      <c r="J105" s="19">
        <v>2</v>
      </c>
      <c r="K105" s="19">
        <v>1</v>
      </c>
      <c r="L105" s="19">
        <v>1</v>
      </c>
      <c r="M105" s="19" t="s">
        <v>73</v>
      </c>
      <c r="N105" s="26" t="s">
        <v>183</v>
      </c>
    </row>
    <row r="106" spans="1:14" ht="45">
      <c r="A106" s="20" t="s">
        <v>192</v>
      </c>
      <c r="B106" s="19" t="s">
        <v>184</v>
      </c>
      <c r="C106" s="26" t="s">
        <v>294</v>
      </c>
      <c r="D106" s="26" t="s">
        <v>295</v>
      </c>
      <c r="F106" s="19">
        <v>0</v>
      </c>
      <c r="G106" s="19">
        <v>1</v>
      </c>
      <c r="H106" s="19">
        <v>2</v>
      </c>
      <c r="I106" s="19">
        <v>0</v>
      </c>
      <c r="J106" s="19">
        <v>2</v>
      </c>
      <c r="K106" s="19">
        <v>1</v>
      </c>
      <c r="L106" s="19">
        <v>0</v>
      </c>
    </row>
    <row r="107" spans="1:14" ht="75">
      <c r="A107" s="20" t="s">
        <v>192</v>
      </c>
      <c r="B107" s="19" t="s">
        <v>296</v>
      </c>
      <c r="C107" s="26" t="s">
        <v>297</v>
      </c>
      <c r="D107" s="26" t="s">
        <v>298</v>
      </c>
      <c r="F107" s="19">
        <v>1</v>
      </c>
      <c r="G107" s="19">
        <v>2</v>
      </c>
      <c r="H107" s="19">
        <v>2</v>
      </c>
      <c r="I107" s="19">
        <v>1</v>
      </c>
      <c r="J107" s="19">
        <v>3</v>
      </c>
      <c r="K107" s="19">
        <v>1</v>
      </c>
      <c r="L107" s="19">
        <v>2</v>
      </c>
    </row>
    <row r="108" spans="1:14" ht="60">
      <c r="A108" s="20" t="s">
        <v>232</v>
      </c>
      <c r="B108" s="65" t="s">
        <v>296</v>
      </c>
      <c r="C108" s="26" t="s">
        <v>299</v>
      </c>
      <c r="D108" s="26" t="s">
        <v>300</v>
      </c>
      <c r="F108" s="19">
        <v>1</v>
      </c>
      <c r="G108" s="19">
        <v>1</v>
      </c>
      <c r="H108" s="19">
        <v>2</v>
      </c>
      <c r="I108" s="19">
        <v>1</v>
      </c>
      <c r="J108" s="19">
        <v>2</v>
      </c>
      <c r="K108" s="19">
        <v>1</v>
      </c>
      <c r="L108" s="19">
        <v>2</v>
      </c>
    </row>
    <row r="109" spans="1:14" ht="75">
      <c r="A109" s="20" t="s">
        <v>131</v>
      </c>
      <c r="B109" s="65" t="s">
        <v>301</v>
      </c>
      <c r="C109" s="26" t="s">
        <v>302</v>
      </c>
      <c r="D109" s="26" t="s">
        <v>303</v>
      </c>
      <c r="F109" s="19">
        <v>1</v>
      </c>
      <c r="G109" s="19">
        <v>1</v>
      </c>
      <c r="H109" s="19">
        <v>1</v>
      </c>
      <c r="I109" s="19">
        <v>3</v>
      </c>
      <c r="J109" s="19">
        <v>3</v>
      </c>
      <c r="K109" s="19">
        <v>1</v>
      </c>
      <c r="L109" s="19">
        <v>1</v>
      </c>
    </row>
    <row r="110" spans="1:14" ht="60">
      <c r="A110" s="20" t="s">
        <v>232</v>
      </c>
      <c r="B110" s="65" t="s">
        <v>296</v>
      </c>
      <c r="C110" s="26" t="s">
        <v>304</v>
      </c>
      <c r="D110" s="26" t="s">
        <v>305</v>
      </c>
    </row>
    <row r="111" spans="1:14" s="65" customFormat="1" ht="24">
      <c r="A111" s="20" t="s">
        <v>165</v>
      </c>
      <c r="B111" s="65" t="s">
        <v>306</v>
      </c>
      <c r="C111" s="65" t="s">
        <v>307</v>
      </c>
      <c r="D111" s="65" t="s">
        <v>308</v>
      </c>
      <c r="F111" s="65" t="s">
        <v>309</v>
      </c>
      <c r="G111" s="65">
        <v>2</v>
      </c>
      <c r="H111" s="65">
        <v>2</v>
      </c>
      <c r="I111" s="65">
        <v>3</v>
      </c>
      <c r="J111" s="65">
        <v>1</v>
      </c>
      <c r="K111" s="65">
        <v>1</v>
      </c>
      <c r="L111" s="65">
        <v>2</v>
      </c>
    </row>
    <row r="112" spans="1:14" s="65" customFormat="1" ht="24">
      <c r="A112" s="20" t="s">
        <v>165</v>
      </c>
      <c r="B112" s="65" t="s">
        <v>306</v>
      </c>
      <c r="C112" s="65" t="s">
        <v>310</v>
      </c>
      <c r="D112" s="65" t="s">
        <v>311</v>
      </c>
    </row>
    <row r="113" spans="1:13" s="65" customFormat="1" ht="24">
      <c r="A113" s="20" t="s">
        <v>165</v>
      </c>
      <c r="B113" s="65" t="s">
        <v>306</v>
      </c>
      <c r="C113" s="65" t="s">
        <v>312</v>
      </c>
      <c r="D113" s="65" t="s">
        <v>313</v>
      </c>
    </row>
    <row r="114" spans="1:13" s="65" customFormat="1" ht="24">
      <c r="A114" s="20" t="s">
        <v>165</v>
      </c>
      <c r="B114" s="65" t="s">
        <v>306</v>
      </c>
      <c r="C114" s="65" t="s">
        <v>314</v>
      </c>
      <c r="D114" s="65" t="s">
        <v>315</v>
      </c>
    </row>
    <row r="115" spans="1:13" s="65" customFormat="1" ht="48">
      <c r="A115" s="20" t="s">
        <v>131</v>
      </c>
      <c r="B115" s="65" t="s">
        <v>301</v>
      </c>
      <c r="C115" s="65" t="s">
        <v>316</v>
      </c>
      <c r="D115" s="65" t="s">
        <v>317</v>
      </c>
      <c r="F115" s="65">
        <v>0</v>
      </c>
      <c r="G115" s="65" t="s">
        <v>318</v>
      </c>
      <c r="H115" s="65" t="s">
        <v>319</v>
      </c>
      <c r="I115" s="65">
        <v>3</v>
      </c>
      <c r="J115" s="65">
        <v>2</v>
      </c>
      <c r="K115" s="65">
        <v>2</v>
      </c>
      <c r="L115" s="65">
        <v>2</v>
      </c>
    </row>
    <row r="116" spans="1:13" s="65" customFormat="1" ht="12.75">
      <c r="A116" s="20" t="s">
        <v>131</v>
      </c>
      <c r="B116" s="65" t="s">
        <v>301</v>
      </c>
      <c r="C116" s="65" t="s">
        <v>320</v>
      </c>
      <c r="D116" s="65" t="s">
        <v>320</v>
      </c>
    </row>
    <row r="117" spans="1:13" s="65" customFormat="1" ht="24">
      <c r="A117" s="20" t="s">
        <v>131</v>
      </c>
      <c r="B117" s="65" t="s">
        <v>301</v>
      </c>
      <c r="C117" s="65" t="s">
        <v>321</v>
      </c>
      <c r="D117" s="65" t="s">
        <v>321</v>
      </c>
      <c r="I117" s="65">
        <v>3</v>
      </c>
    </row>
    <row r="118" spans="1:13" s="65" customFormat="1" ht="24">
      <c r="A118" s="20" t="s">
        <v>131</v>
      </c>
      <c r="B118" s="65" t="s">
        <v>301</v>
      </c>
      <c r="C118" s="65" t="s">
        <v>322</v>
      </c>
      <c r="D118" s="65" t="s">
        <v>323</v>
      </c>
      <c r="G118" s="65" t="s">
        <v>318</v>
      </c>
      <c r="H118" s="65" t="s">
        <v>324</v>
      </c>
      <c r="I118" s="65">
        <v>3</v>
      </c>
    </row>
    <row r="119" spans="1:13" s="65" customFormat="1" ht="24">
      <c r="A119" s="20" t="s">
        <v>232</v>
      </c>
      <c r="B119" s="65" t="s">
        <v>296</v>
      </c>
      <c r="C119" s="65" t="s">
        <v>325</v>
      </c>
      <c r="D119" s="65" t="s">
        <v>326</v>
      </c>
      <c r="M119" s="65" t="s">
        <v>327</v>
      </c>
    </row>
    <row r="120" spans="1:13" s="65" customFormat="1" ht="12.75">
      <c r="A120" s="20" t="s">
        <v>232</v>
      </c>
      <c r="B120" s="65" t="s">
        <v>276</v>
      </c>
      <c r="C120" s="65" t="s">
        <v>328</v>
      </c>
      <c r="D120" s="65" t="s">
        <v>329</v>
      </c>
    </row>
    <row r="121" spans="1:13" ht="25.5">
      <c r="A121" s="20" t="s">
        <v>176</v>
      </c>
      <c r="B121" s="20" t="s">
        <v>330</v>
      </c>
      <c r="C121" s="21" t="s">
        <v>331</v>
      </c>
      <c r="D121" s="21" t="s">
        <v>332</v>
      </c>
    </row>
    <row r="122" spans="1:13" ht="25.5">
      <c r="A122" s="100" t="s">
        <v>192</v>
      </c>
      <c r="B122" s="101" t="s">
        <v>115</v>
      </c>
      <c r="C122" s="65" t="s">
        <v>278</v>
      </c>
      <c r="D122" s="102" t="s">
        <v>333</v>
      </c>
    </row>
    <row r="123" spans="1:13" ht="38.25">
      <c r="A123" s="100" t="s">
        <v>192</v>
      </c>
      <c r="B123" s="101" t="s">
        <v>115</v>
      </c>
      <c r="C123" s="102" t="s">
        <v>334</v>
      </c>
      <c r="D123" s="21" t="s">
        <v>335</v>
      </c>
    </row>
    <row r="124" spans="1:13" ht="38.25">
      <c r="A124" s="100" t="s">
        <v>192</v>
      </c>
      <c r="B124" s="101" t="s">
        <v>115</v>
      </c>
      <c r="C124" s="102" t="s">
        <v>336</v>
      </c>
      <c r="D124" s="21" t="s">
        <v>337</v>
      </c>
    </row>
    <row r="125" spans="1:13" ht="25.5">
      <c r="A125" s="100" t="s">
        <v>192</v>
      </c>
      <c r="B125" s="101" t="s">
        <v>115</v>
      </c>
      <c r="C125" s="102" t="s">
        <v>338</v>
      </c>
    </row>
    <row r="126" spans="1:13" ht="25.5">
      <c r="A126" s="100" t="s">
        <v>192</v>
      </c>
      <c r="B126" s="101" t="s">
        <v>115</v>
      </c>
      <c r="C126" s="65" t="s">
        <v>339</v>
      </c>
      <c r="D126" s="102" t="s">
        <v>340</v>
      </c>
    </row>
    <row r="127" spans="1:13" ht="25.5">
      <c r="A127" s="100" t="s">
        <v>192</v>
      </c>
      <c r="B127" s="101" t="s">
        <v>115</v>
      </c>
      <c r="C127" s="102" t="s">
        <v>341</v>
      </c>
    </row>
    <row r="128" spans="1:13" ht="38.25">
      <c r="A128" s="100" t="s">
        <v>192</v>
      </c>
      <c r="B128" s="101" t="s">
        <v>342</v>
      </c>
      <c r="C128" s="102" t="s">
        <v>343</v>
      </c>
    </row>
    <row r="129" spans="1:3" ht="25.5">
      <c r="A129" s="100" t="s">
        <v>192</v>
      </c>
      <c r="B129" s="101" t="s">
        <v>342</v>
      </c>
      <c r="C129" s="102" t="s">
        <v>344</v>
      </c>
    </row>
    <row r="130" spans="1:3" ht="38.25">
      <c r="A130" s="100" t="s">
        <v>192</v>
      </c>
      <c r="B130" s="101" t="s">
        <v>342</v>
      </c>
      <c r="C130" s="102" t="s">
        <v>345</v>
      </c>
    </row>
    <row r="131" spans="1:3">
      <c r="A131" s="20" t="s">
        <v>232</v>
      </c>
      <c r="B131" s="101" t="s">
        <v>115</v>
      </c>
      <c r="C131" s="102" t="s">
        <v>346</v>
      </c>
    </row>
    <row r="132" spans="1:3">
      <c r="A132" s="100" t="s">
        <v>69</v>
      </c>
      <c r="B132" s="101" t="s">
        <v>347</v>
      </c>
      <c r="C132" s="102" t="s">
        <v>348</v>
      </c>
    </row>
    <row r="133" spans="1:3">
      <c r="A133" s="100" t="s">
        <v>69</v>
      </c>
      <c r="B133" s="101" t="s">
        <v>115</v>
      </c>
      <c r="C133" s="102" t="s">
        <v>349</v>
      </c>
    </row>
  </sheetData>
  <autoFilter ref="A2:AP120" xr:uid="{3863B03B-FA32-424C-BC18-BB39DABDCC51}"/>
  <conditionalFormatting sqref="F26:L30">
    <cfRule type="dataBar" priority="1">
      <dataBar>
        <cfvo type="min"/>
        <cfvo type="max"/>
        <color rgb="FF63C384"/>
      </dataBar>
      <extLst>
        <ext xmlns:x14="http://schemas.microsoft.com/office/spreadsheetml/2009/9/main" uri="{B025F937-C7B1-47D3-B67F-A62EFF666E3E}">
          <x14:id>{35AD76D6-6CB2-4CA3-87B5-7B816BE6480A}</x14:id>
        </ext>
      </extLst>
    </cfRule>
  </conditionalFormatting>
  <dataValidations count="3">
    <dataValidation type="list" allowBlank="1" showInputMessage="1" showErrorMessage="1" sqref="B3:B41 D43:D44 B45:B96 F5" xr:uid="{509AEF1C-BD3E-41E6-9CA0-0537AFDAD23F}">
      <formula1>ActivityGrouping</formula1>
    </dataValidation>
    <dataValidation type="list" allowBlank="1" showInputMessage="1" showErrorMessage="1" sqref="A3:A100 A104:A120 A131" xr:uid="{A6959466-19A3-4B77-A7F7-E348DAE6EFD3}">
      <formula1>Levers</formula1>
    </dataValidation>
    <dataValidation type="list" allowBlank="1" showInputMessage="1" showErrorMessage="1" sqref="O3:O92 M3:M96" xr:uid="{FDEEE84D-CE25-4034-9DBE-1650FC1339C8}">
      <formula1>"Include, Exclude"</formula1>
    </dataValidation>
  </dataValidations>
  <pageMargins left="0.7" right="0.7" top="0.75" bottom="0.75" header="0.3" footer="0.3"/>
  <pageSetup orientation="portrait" r:id="rId1"/>
  <headerFooter>
    <oddHeader>&amp;L&amp;16&amp;F&amp;R&amp;G</oddHead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dataBar" id="{35AD76D6-6CB2-4CA3-87B5-7B816BE6480A}">
            <x14:dataBar minLength="0" maxLength="100" border="1" negativeBarBorderColorSameAsPositive="0">
              <x14:cfvo type="autoMin"/>
              <x14:cfvo type="autoMax"/>
              <x14:borderColor rgb="FF63C384"/>
              <x14:negativeFillColor rgb="FFFF0000"/>
              <x14:negativeBorderColor rgb="FFFF0000"/>
              <x14:axisColor rgb="FF000000"/>
            </x14:dataBar>
          </x14:cfRule>
          <xm:sqref>F26:L30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636B-4C4B-4ACC-BC62-F220CBE271AA}">
  <dimension ref="A1:AO84"/>
  <sheetViews>
    <sheetView topLeftCell="B1" zoomScaleNormal="100" workbookViewId="0">
      <selection activeCell="AO8" sqref="AO8"/>
    </sheetView>
  </sheetViews>
  <sheetFormatPr defaultRowHeight="15" outlineLevelCol="1"/>
  <cols>
    <col min="1" max="1" width="14.85546875" customWidth="1"/>
    <col min="2" max="2" width="43.42578125" customWidth="1"/>
    <col min="3" max="3" width="2.140625" hidden="1" customWidth="1"/>
    <col min="4" max="17" width="6.140625" customWidth="1"/>
    <col min="18" max="19" width="4.7109375" customWidth="1"/>
    <col min="20" max="28" width="4.7109375" hidden="1" customWidth="1" outlineLevel="1"/>
    <col min="29" max="29" width="4.7109375" customWidth="1" collapsed="1"/>
    <col min="30" max="33" width="4.42578125" customWidth="1" outlineLevel="1"/>
    <col min="34" max="34" width="3.5703125" customWidth="1" outlineLevel="1"/>
    <col min="35" max="35" width="15.5703125" hidden="1" customWidth="1"/>
    <col min="36" max="36" width="5" hidden="1" customWidth="1"/>
    <col min="37" max="40" width="3.5703125" customWidth="1"/>
    <col min="41" max="41" width="83.28515625" bestFit="1" customWidth="1"/>
  </cols>
  <sheetData>
    <row r="1" spans="1:41" ht="14.45" customHeight="1">
      <c r="B1" s="84" t="s">
        <v>350</v>
      </c>
      <c r="G1" s="98" t="s">
        <v>351</v>
      </c>
      <c r="H1" s="93" t="s">
        <v>352</v>
      </c>
      <c r="I1" s="94"/>
      <c r="J1" s="95"/>
      <c r="K1" s="96"/>
      <c r="L1" s="97" t="s">
        <v>353</v>
      </c>
      <c r="U1" s="122" t="str">
        <f>working!O1</f>
        <v>City centre</v>
      </c>
      <c r="V1" s="122" t="str">
        <f>working!P1</f>
        <v>Dense inner suburb</v>
      </c>
      <c r="W1" s="122" t="str">
        <f>working!Q1</f>
        <v>Medium density outer suburb</v>
      </c>
      <c r="X1" s="122" t="str">
        <f>working!R1</f>
        <v>Less dense outer suburb</v>
      </c>
      <c r="Y1" s="122" t="str">
        <f>working!S1</f>
        <v>District centre</v>
      </c>
      <c r="Z1" s="122" t="str">
        <f>working!T1</f>
        <v>Corridor</v>
      </c>
      <c r="AA1" s="122" t="str">
        <f>working!U1</f>
        <v>Small town</v>
      </c>
      <c r="AB1" s="122" t="str">
        <f>working!V1</f>
        <v>Tourist town</v>
      </c>
      <c r="AD1" s="124" t="s">
        <v>354</v>
      </c>
      <c r="AE1" s="124"/>
      <c r="AF1" s="124"/>
      <c r="AG1" s="124"/>
      <c r="AI1" s="122" t="s">
        <v>355</v>
      </c>
      <c r="AJ1" s="85"/>
      <c r="AK1" s="125" t="s">
        <v>356</v>
      </c>
      <c r="AL1" s="125"/>
      <c r="AM1" s="125"/>
    </row>
    <row r="2" spans="1:41">
      <c r="G2" s="99" t="s">
        <v>357</v>
      </c>
      <c r="H2" s="92">
        <v>12</v>
      </c>
      <c r="I2" t="str">
        <f>_xlfn.CONCAT(" and ",TEXT(COUNTIF(working!AO:AO,_xlfn.CONCAT("&gt;=",TEXT(Shortlisting!H2,"#"))),"#,0")," interventions meet the criteria")</f>
        <v xml:space="preserve"> and 11 interventions meet the criteria</v>
      </c>
      <c r="U2" s="122"/>
      <c r="V2" s="122"/>
      <c r="W2" s="122"/>
      <c r="X2" s="122"/>
      <c r="Y2" s="122"/>
      <c r="Z2" s="122"/>
      <c r="AA2" s="122"/>
      <c r="AB2" s="122"/>
      <c r="AD2" s="123" t="s">
        <v>358</v>
      </c>
      <c r="AE2" s="123" t="s">
        <v>359</v>
      </c>
      <c r="AF2" s="123" t="s">
        <v>360</v>
      </c>
      <c r="AG2" s="123" t="s">
        <v>361</v>
      </c>
      <c r="AI2" s="122"/>
      <c r="AJ2" s="85"/>
      <c r="AK2" s="125"/>
      <c r="AL2" s="125"/>
      <c r="AM2" s="125"/>
    </row>
    <row r="3" spans="1:41">
      <c r="U3" s="122"/>
      <c r="V3" s="122"/>
      <c r="W3" s="122"/>
      <c r="X3" s="122"/>
      <c r="Y3" s="122"/>
      <c r="Z3" s="122"/>
      <c r="AA3" s="122"/>
      <c r="AB3" s="122"/>
      <c r="AD3" s="123"/>
      <c r="AE3" s="123"/>
      <c r="AF3" s="123"/>
      <c r="AG3" s="123"/>
      <c r="AI3" s="122"/>
      <c r="AJ3" s="85"/>
      <c r="AK3" s="125"/>
      <c r="AL3" s="125"/>
      <c r="AM3" s="125"/>
    </row>
    <row r="4" spans="1:41" ht="19.5" customHeight="1">
      <c r="A4" s="87"/>
      <c r="B4" s="87"/>
      <c r="C4" s="87"/>
      <c r="D4" s="66" t="s">
        <v>35</v>
      </c>
      <c r="E4" s="38" t="s">
        <v>362</v>
      </c>
      <c r="F4" s="87"/>
      <c r="G4" s="87"/>
      <c r="H4" s="87"/>
      <c r="I4" s="87"/>
      <c r="J4" s="87"/>
      <c r="K4" s="87"/>
      <c r="L4" s="87"/>
      <c r="M4" s="87"/>
      <c r="N4" s="87"/>
      <c r="O4" s="87"/>
      <c r="P4" s="87"/>
      <c r="Q4" s="87"/>
      <c r="R4" s="87"/>
      <c r="S4" s="87"/>
      <c r="U4" s="122"/>
      <c r="V4" s="122"/>
      <c r="W4" s="122"/>
      <c r="X4" s="122"/>
      <c r="Y4" s="122"/>
      <c r="Z4" s="122"/>
      <c r="AA4" s="122"/>
      <c r="AB4" s="122"/>
      <c r="AD4" s="123"/>
      <c r="AE4" s="123"/>
      <c r="AF4" s="123"/>
      <c r="AG4" s="123"/>
      <c r="AI4" s="122"/>
      <c r="AJ4" s="85"/>
      <c r="AK4" s="123" t="s">
        <v>363</v>
      </c>
      <c r="AL4" s="123" t="s">
        <v>364</v>
      </c>
      <c r="AM4" s="123" t="s">
        <v>365</v>
      </c>
    </row>
    <row r="5" spans="1:41" ht="34.5" customHeight="1">
      <c r="A5" s="87"/>
      <c r="B5" s="87"/>
      <c r="C5" s="87"/>
      <c r="D5" s="120" t="s">
        <v>56</v>
      </c>
      <c r="E5" s="121"/>
      <c r="F5" s="120" t="s">
        <v>366</v>
      </c>
      <c r="G5" s="121"/>
      <c r="H5" s="120" t="s">
        <v>367</v>
      </c>
      <c r="I5" s="121"/>
      <c r="J5" s="120" t="s">
        <v>50</v>
      </c>
      <c r="K5" s="121"/>
      <c r="L5" s="120" t="s">
        <v>368</v>
      </c>
      <c r="M5" s="121"/>
      <c r="N5" s="120" t="s">
        <v>369</v>
      </c>
      <c r="O5" s="121"/>
      <c r="P5" s="120" t="s">
        <v>55</v>
      </c>
      <c r="Q5" s="121"/>
      <c r="R5" s="120" t="s">
        <v>40</v>
      </c>
      <c r="S5" s="121"/>
      <c r="U5" s="122"/>
      <c r="V5" s="122"/>
      <c r="W5" s="122"/>
      <c r="X5" s="122"/>
      <c r="Y5" s="122"/>
      <c r="Z5" s="122"/>
      <c r="AA5" s="122"/>
      <c r="AB5" s="122"/>
      <c r="AD5" s="123"/>
      <c r="AE5" s="123"/>
      <c r="AF5" s="123"/>
      <c r="AG5" s="123"/>
      <c r="AI5" s="122"/>
      <c r="AJ5" s="85"/>
      <c r="AK5" s="123"/>
      <c r="AL5" s="123"/>
      <c r="AM5" s="123"/>
    </row>
    <row r="6" spans="1:41" ht="15" customHeight="1">
      <c r="A6" s="38" t="s">
        <v>370</v>
      </c>
      <c r="B6" s="38" t="s">
        <v>49</v>
      </c>
      <c r="C6" s="38" t="s">
        <v>30</v>
      </c>
      <c r="D6" s="86" t="s">
        <v>371</v>
      </c>
      <c r="E6" s="86" t="s">
        <v>372</v>
      </c>
      <c r="F6" s="86" t="s">
        <v>371</v>
      </c>
      <c r="G6" s="86" t="s">
        <v>372</v>
      </c>
      <c r="H6" s="86" t="s">
        <v>371</v>
      </c>
      <c r="I6" s="86" t="s">
        <v>372</v>
      </c>
      <c r="J6" s="86" t="s">
        <v>371</v>
      </c>
      <c r="K6" s="86" t="s">
        <v>372</v>
      </c>
      <c r="L6" s="86" t="s">
        <v>371</v>
      </c>
      <c r="M6" s="86" t="s">
        <v>372</v>
      </c>
      <c r="N6" s="86" t="s">
        <v>371</v>
      </c>
      <c r="O6" s="86" t="s">
        <v>372</v>
      </c>
      <c r="P6" s="86" t="s">
        <v>371</v>
      </c>
      <c r="Q6" s="86" t="s">
        <v>372</v>
      </c>
      <c r="R6" s="86" t="s">
        <v>371</v>
      </c>
      <c r="S6" s="86" t="s">
        <v>372</v>
      </c>
      <c r="U6" s="122"/>
      <c r="V6" s="122"/>
      <c r="W6" s="122"/>
      <c r="X6" s="122"/>
      <c r="Y6" s="122"/>
      <c r="Z6" s="122"/>
      <c r="AA6" s="122"/>
      <c r="AB6" s="122"/>
      <c r="AD6" s="123"/>
      <c r="AE6" s="123"/>
      <c r="AF6" s="123"/>
      <c r="AG6" s="123"/>
      <c r="AI6" s="122"/>
      <c r="AJ6" s="85"/>
      <c r="AK6" s="123"/>
      <c r="AL6" s="123"/>
      <c r="AM6" s="123"/>
      <c r="AO6" s="91" t="str">
        <f>working!AB1</f>
        <v>Description</v>
      </c>
    </row>
    <row r="7" spans="1:41" ht="15" customHeight="1">
      <c r="A7" s="120" t="s">
        <v>236</v>
      </c>
      <c r="B7" s="86" t="s">
        <v>373</v>
      </c>
      <c r="C7" s="86" t="s">
        <v>374</v>
      </c>
      <c r="D7" s="104">
        <v>0</v>
      </c>
      <c r="E7" s="104">
        <v>1</v>
      </c>
      <c r="F7" s="104">
        <v>0</v>
      </c>
      <c r="G7" s="104">
        <v>2</v>
      </c>
      <c r="H7" s="104"/>
      <c r="I7" s="104"/>
      <c r="J7" s="104">
        <v>0</v>
      </c>
      <c r="K7" s="104">
        <v>2</v>
      </c>
      <c r="L7" s="104">
        <v>0</v>
      </c>
      <c r="M7" s="104">
        <v>2</v>
      </c>
      <c r="N7" s="104"/>
      <c r="O7" s="104"/>
      <c r="P7" s="104"/>
      <c r="Q7" s="104"/>
      <c r="R7" s="104">
        <v>0</v>
      </c>
      <c r="S7" s="104">
        <v>2</v>
      </c>
      <c r="U7">
        <f ca="1">OFFSET(working!$O$1,working!$AL2,0)</f>
        <v>5</v>
      </c>
      <c r="V7">
        <f ca="1">OFFSET(working!$O$1,working!$AL2,1)</f>
        <v>5</v>
      </c>
      <c r="W7">
        <f ca="1">OFFSET(working!$O$1,working!$AL2,2)</f>
        <v>4</v>
      </c>
      <c r="X7">
        <f ca="1">OFFSET(working!$O$1,working!$AL2,3)</f>
        <v>3</v>
      </c>
      <c r="Y7">
        <f ca="1">OFFSET(working!$O$1,working!$AL2,4)</f>
        <v>5</v>
      </c>
      <c r="Z7">
        <f ca="1">OFFSET(working!$O$1,working!$AL2,5)</f>
        <v>5</v>
      </c>
      <c r="AA7">
        <f ca="1">OFFSET(working!$O$1,working!$AL2,6)</f>
        <v>5</v>
      </c>
      <c r="AB7">
        <f ca="1">OFFSET(working!$O$1,working!$AL2,7)</f>
        <v>5</v>
      </c>
      <c r="AD7" s="88">
        <f t="shared" ref="AD7:AD38" ca="1" si="0">INT(AVERAGE(U7:X7))</f>
        <v>4</v>
      </c>
      <c r="AE7" s="89">
        <f t="shared" ref="AE7:AE38" ca="1" si="1">INT(AVERAGE(X7:Y7))</f>
        <v>4</v>
      </c>
      <c r="AF7" s="89">
        <f t="shared" ref="AF7:AF38" ca="1" si="2">MAX(AA7:AB7)</f>
        <v>5</v>
      </c>
      <c r="AG7" s="90">
        <f ca="1">OFFSET(working!$W$1,working!$AL2,0)</f>
        <v>0</v>
      </c>
      <c r="AI7" t="str">
        <f ca="1">OFFSET(working!$O$1,working!$AL2,12)</f>
        <v>Short to Medium</v>
      </c>
      <c r="AK7" s="88">
        <f t="shared" ref="AK7:AK38" ca="1" si="3">IF(ISNUMBER(SEARCH("Short",$AI7)),1,0)</f>
        <v>1</v>
      </c>
      <c r="AL7" s="89">
        <f t="shared" ref="AL7:AL38" ca="1" si="4">IF(ISNUMBER(SEARCH("Medium",$AI7)),1,0)</f>
        <v>1</v>
      </c>
      <c r="AM7" s="90">
        <f t="shared" ref="AM7:AM38" ca="1" si="5">IF(ISNUMBER(SEARCH("Long",$AI7)),1,0)</f>
        <v>0</v>
      </c>
      <c r="AO7" t="str">
        <f ca="1">OFFSET(working!$AB$1,working!$AL2,0)</f>
        <v>Provision of a network of safe and direct cycle routes</v>
      </c>
    </row>
    <row r="8" spans="1:41" ht="15" customHeight="1">
      <c r="A8" s="121"/>
      <c r="B8" s="86" t="s">
        <v>375</v>
      </c>
      <c r="C8" s="86" t="s">
        <v>376</v>
      </c>
      <c r="D8" s="104">
        <v>0</v>
      </c>
      <c r="E8" s="104">
        <v>1</v>
      </c>
      <c r="F8" s="104">
        <v>0</v>
      </c>
      <c r="G8" s="104">
        <v>2</v>
      </c>
      <c r="H8" s="104">
        <v>0</v>
      </c>
      <c r="I8" s="104">
        <v>3</v>
      </c>
      <c r="J8" s="104">
        <v>0</v>
      </c>
      <c r="K8" s="104">
        <v>3</v>
      </c>
      <c r="L8" s="104">
        <v>0</v>
      </c>
      <c r="M8" s="104">
        <v>3</v>
      </c>
      <c r="N8" s="104"/>
      <c r="O8" s="104"/>
      <c r="P8" s="104"/>
      <c r="Q8" s="104"/>
      <c r="R8" s="104">
        <v>0</v>
      </c>
      <c r="S8" s="104">
        <v>1</v>
      </c>
      <c r="U8">
        <f ca="1">OFFSET(working!$O$1,working!$AL3,0)</f>
        <v>5</v>
      </c>
      <c r="V8">
        <f ca="1">OFFSET(working!$O$1,working!$AL3,1)</f>
        <v>5</v>
      </c>
      <c r="W8">
        <f ca="1">OFFSET(working!$O$1,working!$AL3,2)</f>
        <v>4</v>
      </c>
      <c r="X8">
        <f ca="1">OFFSET(working!$O$1,working!$AL3,3)</f>
        <v>3</v>
      </c>
      <c r="Y8">
        <f ca="1">OFFSET(working!$O$1,working!$AL3,4)</f>
        <v>5</v>
      </c>
      <c r="Z8">
        <f ca="1">OFFSET(working!$O$1,working!$AL3,5)</f>
        <v>5</v>
      </c>
      <c r="AA8">
        <f ca="1">OFFSET(working!$O$1,working!$AL3,6)</f>
        <v>5</v>
      </c>
      <c r="AB8">
        <f ca="1">OFFSET(working!$O$1,working!$AL3,7)</f>
        <v>5</v>
      </c>
      <c r="AD8" s="88">
        <f t="shared" ca="1" si="0"/>
        <v>4</v>
      </c>
      <c r="AE8" s="89">
        <f t="shared" ca="1" si="1"/>
        <v>4</v>
      </c>
      <c r="AF8" s="89">
        <f t="shared" ca="1" si="2"/>
        <v>5</v>
      </c>
      <c r="AG8" s="90">
        <f ca="1">OFFSET(working!$W$1,working!$AL3,0)</f>
        <v>0</v>
      </c>
      <c r="AI8" t="str">
        <f ca="1">OFFSET(working!$O$1,working!$AL3,12)</f>
        <v>Short</v>
      </c>
      <c r="AK8" s="88">
        <f t="shared" ca="1" si="3"/>
        <v>1</v>
      </c>
      <c r="AL8" s="89">
        <f t="shared" ca="1" si="4"/>
        <v>0</v>
      </c>
      <c r="AM8" s="90">
        <f t="shared" ca="1" si="5"/>
        <v>0</v>
      </c>
      <c r="AO8" t="str">
        <f ca="1">OFFSET(working!$AB$1,working!$AL3,0)</f>
        <v>Maintaining a network of safe and direct cycle routes</v>
      </c>
    </row>
    <row r="9" spans="1:41" ht="15" customHeight="1">
      <c r="A9" s="120" t="s">
        <v>115</v>
      </c>
      <c r="B9" s="86" t="s">
        <v>377</v>
      </c>
      <c r="C9" s="86" t="s">
        <v>376</v>
      </c>
      <c r="D9" s="104">
        <v>-1</v>
      </c>
      <c r="E9" s="104">
        <v>1</v>
      </c>
      <c r="F9" s="104">
        <v>-1</v>
      </c>
      <c r="G9" s="104">
        <v>1</v>
      </c>
      <c r="H9" s="104">
        <v>-1</v>
      </c>
      <c r="I9" s="104">
        <v>2</v>
      </c>
      <c r="J9" s="104">
        <v>0</v>
      </c>
      <c r="K9" s="104">
        <v>1</v>
      </c>
      <c r="L9" s="104">
        <v>0</v>
      </c>
      <c r="M9" s="104">
        <v>2</v>
      </c>
      <c r="N9" s="104"/>
      <c r="O9" s="104"/>
      <c r="P9" s="104"/>
      <c r="Q9" s="104"/>
      <c r="R9" s="104">
        <v>0</v>
      </c>
      <c r="S9" s="104">
        <v>1</v>
      </c>
      <c r="U9">
        <f ca="1">OFFSET(working!$O$1,working!$AL4,0)</f>
        <v>4</v>
      </c>
      <c r="V9">
        <f ca="1">OFFSET(working!$O$1,working!$AL4,1)</f>
        <v>3</v>
      </c>
      <c r="W9">
        <f ca="1">OFFSET(working!$O$1,working!$AL4,2)</f>
        <v>2</v>
      </c>
      <c r="X9">
        <f ca="1">OFFSET(working!$O$1,working!$AL4,3)</f>
        <v>1</v>
      </c>
      <c r="Y9">
        <f ca="1">OFFSET(working!$O$1,working!$AL4,4)</f>
        <v>3</v>
      </c>
      <c r="Z9">
        <f ca="1">OFFSET(working!$O$1,working!$AL4,5)</f>
        <v>2</v>
      </c>
      <c r="AA9">
        <f ca="1">OFFSET(working!$O$1,working!$AL4,6)</f>
        <v>1</v>
      </c>
      <c r="AB9">
        <f ca="1">OFFSET(working!$O$1,working!$AL4,7)</f>
        <v>3</v>
      </c>
      <c r="AD9" s="88">
        <f t="shared" ca="1" si="0"/>
        <v>2</v>
      </c>
      <c r="AE9" s="89">
        <f t="shared" ca="1" si="1"/>
        <v>2</v>
      </c>
      <c r="AF9" s="89">
        <f t="shared" ca="1" si="2"/>
        <v>3</v>
      </c>
      <c r="AG9" s="90">
        <f ca="1">OFFSET(working!$W$1,working!$AL4,0)</f>
        <v>0</v>
      </c>
      <c r="AI9" t="str">
        <f ca="1">OFFSET(working!$O$1,working!$AL4,12)</f>
        <v>Short to Medium</v>
      </c>
      <c r="AK9" s="88">
        <f t="shared" ca="1" si="3"/>
        <v>1</v>
      </c>
      <c r="AL9" s="89">
        <f t="shared" ca="1" si="4"/>
        <v>1</v>
      </c>
      <c r="AM9" s="90">
        <f t="shared" ca="1" si="5"/>
        <v>0</v>
      </c>
      <c r="AO9" t="str">
        <f ca="1">OFFSET(working!$AB$1,working!$AL4,0)</f>
        <v>Mandatory routes for heavy goods vehicles and restricting heavy goods vehicle access to routes</v>
      </c>
    </row>
    <row r="10" spans="1:41" ht="15" customHeight="1">
      <c r="A10" s="121"/>
      <c r="B10" s="86" t="s">
        <v>378</v>
      </c>
      <c r="C10" s="86" t="s">
        <v>374</v>
      </c>
      <c r="D10" s="104">
        <v>0</v>
      </c>
      <c r="E10" s="104">
        <v>2</v>
      </c>
      <c r="F10" s="104">
        <v>0</v>
      </c>
      <c r="G10" s="104">
        <v>2</v>
      </c>
      <c r="H10" s="104">
        <v>0</v>
      </c>
      <c r="I10" s="104">
        <v>1</v>
      </c>
      <c r="J10" s="104"/>
      <c r="K10" s="104"/>
      <c r="L10" s="104">
        <v>0</v>
      </c>
      <c r="M10" s="104">
        <v>1</v>
      </c>
      <c r="N10" s="104"/>
      <c r="O10" s="104"/>
      <c r="P10" s="104"/>
      <c r="Q10" s="104"/>
      <c r="R10" s="104">
        <v>0</v>
      </c>
      <c r="S10" s="104">
        <v>2</v>
      </c>
      <c r="U10">
        <f ca="1">OFFSET(working!$O$1,working!$AL5,0)</f>
        <v>5</v>
      </c>
      <c r="V10">
        <f ca="1">OFFSET(working!$O$1,working!$AL5,1)</f>
        <v>4</v>
      </c>
      <c r="W10">
        <f ca="1">OFFSET(working!$O$1,working!$AL5,2)</f>
        <v>4</v>
      </c>
      <c r="X10">
        <f ca="1">OFFSET(working!$O$1,working!$AL5,3)</f>
        <v>3</v>
      </c>
      <c r="Y10">
        <f ca="1">OFFSET(working!$O$1,working!$AL5,4)</f>
        <v>4</v>
      </c>
      <c r="Z10">
        <f ca="1">OFFSET(working!$O$1,working!$AL5,5)</f>
        <v>2</v>
      </c>
      <c r="AA10">
        <f ca="1">OFFSET(working!$O$1,working!$AL5,6)</f>
        <v>2</v>
      </c>
      <c r="AB10">
        <f ca="1">OFFSET(working!$O$1,working!$AL5,7)</f>
        <v>2</v>
      </c>
      <c r="AD10" s="88">
        <f t="shared" ca="1" si="0"/>
        <v>4</v>
      </c>
      <c r="AE10" s="89">
        <f t="shared" ca="1" si="1"/>
        <v>3</v>
      </c>
      <c r="AF10" s="89">
        <f t="shared" ca="1" si="2"/>
        <v>2</v>
      </c>
      <c r="AG10" s="90">
        <f ca="1">OFFSET(working!$W$1,working!$AL5,0)</f>
        <v>4</v>
      </c>
      <c r="AI10" t="str">
        <f ca="1">OFFSET(working!$O$1,working!$AL6,12)</f>
        <v>Short</v>
      </c>
      <c r="AK10" s="88">
        <f t="shared" ca="1" si="3"/>
        <v>1</v>
      </c>
      <c r="AL10" s="89">
        <f t="shared" ca="1" si="4"/>
        <v>0</v>
      </c>
      <c r="AM10" s="90">
        <f t="shared" ca="1" si="5"/>
        <v>0</v>
      </c>
      <c r="AO10" t="str">
        <f ca="1">OFFSET(working!$AB$1,working!$AL5,0)</f>
        <v>Modal freight transfer facilities</v>
      </c>
    </row>
    <row r="11" spans="1:41" ht="17.100000000000001" customHeight="1">
      <c r="A11" s="121"/>
      <c r="B11" s="86" t="s">
        <v>379</v>
      </c>
      <c r="C11" s="86" t="s">
        <v>374</v>
      </c>
      <c r="D11" s="104">
        <v>0</v>
      </c>
      <c r="E11" s="104">
        <v>1</v>
      </c>
      <c r="F11" s="104">
        <v>0</v>
      </c>
      <c r="G11" s="104">
        <v>1</v>
      </c>
      <c r="H11" s="104">
        <v>0</v>
      </c>
      <c r="I11" s="104">
        <v>0</v>
      </c>
      <c r="J11" s="104"/>
      <c r="K11" s="104"/>
      <c r="L11" s="104">
        <v>0</v>
      </c>
      <c r="M11" s="104">
        <v>0</v>
      </c>
      <c r="N11" s="104">
        <v>0</v>
      </c>
      <c r="O11" s="104">
        <v>1</v>
      </c>
      <c r="P11" s="104"/>
      <c r="Q11" s="104"/>
      <c r="R11" s="104">
        <v>-1</v>
      </c>
      <c r="S11" s="104">
        <v>0</v>
      </c>
      <c r="U11">
        <f ca="1">OFFSET(working!$O$1,working!$AL6,0)</f>
        <v>4</v>
      </c>
      <c r="V11">
        <f ca="1">OFFSET(working!$O$1,working!$AL6,1)</f>
        <v>4</v>
      </c>
      <c r="W11">
        <f ca="1">OFFSET(working!$O$1,working!$AL6,2)</f>
        <v>4</v>
      </c>
      <c r="X11">
        <f ca="1">OFFSET(working!$O$1,working!$AL6,3)</f>
        <v>3</v>
      </c>
      <c r="Y11">
        <f ca="1">OFFSET(working!$O$1,working!$AL6,4)</f>
        <v>3</v>
      </c>
      <c r="Z11">
        <f ca="1">OFFSET(working!$O$1,working!$AL6,5)</f>
        <v>2</v>
      </c>
      <c r="AA11">
        <f ca="1">OFFSET(working!$O$1,working!$AL6,6)</f>
        <v>2</v>
      </c>
      <c r="AB11">
        <f ca="1">OFFSET(working!$O$1,working!$AL6,7)</f>
        <v>3</v>
      </c>
      <c r="AD11" s="88">
        <f t="shared" ca="1" si="0"/>
        <v>3</v>
      </c>
      <c r="AE11" s="89">
        <f t="shared" ca="1" si="1"/>
        <v>3</v>
      </c>
      <c r="AF11" s="89">
        <f t="shared" ca="1" si="2"/>
        <v>3</v>
      </c>
      <c r="AG11" s="90">
        <f ca="1">OFFSET(working!$W$1,working!$AL6,0)</f>
        <v>0</v>
      </c>
      <c r="AI11" t="str">
        <f ca="1">OFFSET(working!$O$1,working!$AL7,12)</f>
        <v>Medium</v>
      </c>
      <c r="AK11" s="88">
        <f t="shared" ca="1" si="3"/>
        <v>0</v>
      </c>
      <c r="AL11" s="89">
        <f t="shared" ca="1" si="4"/>
        <v>1</v>
      </c>
      <c r="AM11" s="90">
        <f t="shared" ca="1" si="5"/>
        <v>0</v>
      </c>
      <c r="AO11" t="str">
        <f ca="1">OFFSET(working!$AB$1,working!$AL6,0)</f>
        <v>Real time or static freight operations data</v>
      </c>
    </row>
    <row r="12" spans="1:41" ht="15" customHeight="1">
      <c r="A12" s="121"/>
      <c r="B12" s="86" t="s">
        <v>380</v>
      </c>
      <c r="C12" s="86" t="s">
        <v>374</v>
      </c>
      <c r="D12" s="104">
        <v>0</v>
      </c>
      <c r="E12" s="104">
        <v>1</v>
      </c>
      <c r="F12" s="104">
        <v>0</v>
      </c>
      <c r="G12" s="104">
        <v>2</v>
      </c>
      <c r="H12" s="104">
        <v>0</v>
      </c>
      <c r="I12" s="104">
        <v>1</v>
      </c>
      <c r="J12" s="104"/>
      <c r="K12" s="104"/>
      <c r="L12" s="104">
        <v>0</v>
      </c>
      <c r="M12" s="104">
        <v>1</v>
      </c>
      <c r="N12" s="104"/>
      <c r="O12" s="104"/>
      <c r="P12" s="104"/>
      <c r="Q12" s="104"/>
      <c r="R12" s="104">
        <v>0</v>
      </c>
      <c r="S12" s="104">
        <v>2</v>
      </c>
      <c r="U12">
        <f ca="1">OFFSET(working!$O$1,working!$AL7,0)</f>
        <v>0</v>
      </c>
      <c r="V12">
        <f ca="1">OFFSET(working!$O$1,working!$AL7,1)</f>
        <v>0</v>
      </c>
      <c r="W12">
        <f ca="1">OFFSET(working!$O$1,working!$AL7,2)</f>
        <v>0</v>
      </c>
      <c r="X12">
        <f ca="1">OFFSET(working!$O$1,working!$AL7,3)</f>
        <v>0</v>
      </c>
      <c r="Y12">
        <f ca="1">OFFSET(working!$O$1,working!$AL7,4)</f>
        <v>0</v>
      </c>
      <c r="Z12">
        <f ca="1">OFFSET(working!$O$1,working!$AL7,5)</f>
        <v>5</v>
      </c>
      <c r="AA12">
        <f ca="1">OFFSET(working!$O$1,working!$AL7,6)</f>
        <v>0</v>
      </c>
      <c r="AB12">
        <f ca="1">OFFSET(working!$O$1,working!$AL7,7)</f>
        <v>0</v>
      </c>
      <c r="AD12" s="88">
        <f t="shared" ca="1" si="0"/>
        <v>0</v>
      </c>
      <c r="AE12" s="89">
        <f t="shared" ca="1" si="1"/>
        <v>0</v>
      </c>
      <c r="AF12" s="89">
        <f t="shared" ca="1" si="2"/>
        <v>0</v>
      </c>
      <c r="AG12" s="90">
        <f ca="1">OFFSET(working!$W$1,working!$AL7,0)</f>
        <v>0</v>
      </c>
      <c r="AI12" t="str">
        <f ca="1">OFFSET(working!$O$1,working!$AL8,12)</f>
        <v>Medium</v>
      </c>
      <c r="AK12" s="88">
        <f t="shared" ca="1" si="3"/>
        <v>0</v>
      </c>
      <c r="AL12" s="89">
        <f t="shared" ca="1" si="4"/>
        <v>1</v>
      </c>
      <c r="AM12" s="90">
        <f t="shared" ca="1" si="5"/>
        <v>0</v>
      </c>
      <c r="AO12" t="str">
        <f ca="1">OFFSET(working!$AB$1,working!$AL7,0)</f>
        <v>Scheduled freight services</v>
      </c>
    </row>
    <row r="13" spans="1:41" ht="15" customHeight="1">
      <c r="A13" s="121"/>
      <c r="B13" s="86" t="s">
        <v>381</v>
      </c>
      <c r="C13" s="86" t="s">
        <v>374</v>
      </c>
      <c r="D13" s="104">
        <v>0</v>
      </c>
      <c r="E13" s="104">
        <v>1</v>
      </c>
      <c r="F13" s="104">
        <v>0</v>
      </c>
      <c r="G13" s="104">
        <v>2</v>
      </c>
      <c r="H13" s="104">
        <v>0</v>
      </c>
      <c r="I13" s="104">
        <v>1</v>
      </c>
      <c r="J13" s="104"/>
      <c r="K13" s="104"/>
      <c r="L13" s="104">
        <v>0</v>
      </c>
      <c r="M13" s="104">
        <v>1</v>
      </c>
      <c r="N13" s="104"/>
      <c r="O13" s="104"/>
      <c r="P13" s="104"/>
      <c r="Q13" s="104"/>
      <c r="R13" s="104">
        <v>0</v>
      </c>
      <c r="S13" s="104">
        <v>2</v>
      </c>
      <c r="U13">
        <f ca="1">OFFSET(working!$O$1,working!$AL8,0)</f>
        <v>0</v>
      </c>
      <c r="V13">
        <f ca="1">OFFSET(working!$O$1,working!$AL8,1)</f>
        <v>0</v>
      </c>
      <c r="W13">
        <f ca="1">OFFSET(working!$O$1,working!$AL8,2)</f>
        <v>0</v>
      </c>
      <c r="X13">
        <f ca="1">OFFSET(working!$O$1,working!$AL8,3)</f>
        <v>0</v>
      </c>
      <c r="Y13">
        <f ca="1">OFFSET(working!$O$1,working!$AL8,4)</f>
        <v>0</v>
      </c>
      <c r="Z13">
        <f ca="1">OFFSET(working!$O$1,working!$AL8,5)</f>
        <v>5</v>
      </c>
      <c r="AA13">
        <f ca="1">OFFSET(working!$O$1,working!$AL8,6)</f>
        <v>0</v>
      </c>
      <c r="AB13">
        <f ca="1">OFFSET(working!$O$1,working!$AL8,7)</f>
        <v>0</v>
      </c>
      <c r="AD13" s="88">
        <f t="shared" ca="1" si="0"/>
        <v>0</v>
      </c>
      <c r="AE13" s="89">
        <f t="shared" ca="1" si="1"/>
        <v>0</v>
      </c>
      <c r="AF13" s="89">
        <f t="shared" ca="1" si="2"/>
        <v>0</v>
      </c>
      <c r="AG13" s="90">
        <f ca="1">OFFSET(working!$W$1,working!$AL8,0)</f>
        <v>0</v>
      </c>
      <c r="AI13" t="str">
        <f ca="1">OFFSET(working!$O$1,working!$AL9,12)</f>
        <v>Medium to Long</v>
      </c>
      <c r="AK13" s="88">
        <f t="shared" ca="1" si="3"/>
        <v>0</v>
      </c>
      <c r="AL13" s="89">
        <f t="shared" ca="1" si="4"/>
        <v>1</v>
      </c>
      <c r="AM13" s="90">
        <f t="shared" ca="1" si="5"/>
        <v>1</v>
      </c>
      <c r="AO13" t="str">
        <f ca="1">OFFSET(working!$AB$1,working!$AL8,0)</f>
        <v>Scheduled freight services</v>
      </c>
    </row>
    <row r="14" spans="1:41" ht="15" customHeight="1">
      <c r="A14" s="121"/>
      <c r="B14" s="86" t="s">
        <v>382</v>
      </c>
      <c r="C14" s="86" t="s">
        <v>374</v>
      </c>
      <c r="D14" s="104">
        <v>0</v>
      </c>
      <c r="E14" s="104">
        <v>2</v>
      </c>
      <c r="F14" s="104"/>
      <c r="G14" s="104"/>
      <c r="H14" s="104">
        <v>0</v>
      </c>
      <c r="I14" s="104">
        <v>1</v>
      </c>
      <c r="J14" s="104"/>
      <c r="K14" s="104"/>
      <c r="L14" s="104">
        <v>0</v>
      </c>
      <c r="M14" s="104">
        <v>1</v>
      </c>
      <c r="N14" s="104"/>
      <c r="O14" s="104"/>
      <c r="P14" s="104"/>
      <c r="Q14" s="104"/>
      <c r="R14" s="104">
        <v>0</v>
      </c>
      <c r="S14" s="104">
        <v>2</v>
      </c>
      <c r="U14">
        <f ca="1">OFFSET(working!$O$1,working!$AL9,0)</f>
        <v>0</v>
      </c>
      <c r="V14">
        <f ca="1">OFFSET(working!$O$1,working!$AL9,1)</f>
        <v>0</v>
      </c>
      <c r="W14">
        <f ca="1">OFFSET(working!$O$1,working!$AL9,2)</f>
        <v>0</v>
      </c>
      <c r="X14">
        <f ca="1">OFFSET(working!$O$1,working!$AL9,3)</f>
        <v>0</v>
      </c>
      <c r="Y14">
        <f ca="1">OFFSET(working!$O$1,working!$AL9,4)</f>
        <v>0</v>
      </c>
      <c r="Z14">
        <f ca="1">OFFSET(working!$O$1,working!$AL9,5)</f>
        <v>5</v>
      </c>
      <c r="AA14">
        <f ca="1">OFFSET(working!$O$1,working!$AL9,6)</f>
        <v>0</v>
      </c>
      <c r="AB14">
        <f ca="1">OFFSET(working!$O$1,working!$AL9,7)</f>
        <v>0</v>
      </c>
      <c r="AD14" s="88">
        <f t="shared" ca="1" si="0"/>
        <v>0</v>
      </c>
      <c r="AE14" s="89">
        <f t="shared" ca="1" si="1"/>
        <v>0</v>
      </c>
      <c r="AF14" s="89">
        <f t="shared" ca="1" si="2"/>
        <v>0</v>
      </c>
      <c r="AG14" s="90">
        <f ca="1">OFFSET(working!$W$1,working!$AL9,0)</f>
        <v>0</v>
      </c>
      <c r="AI14" t="str">
        <f ca="1">OFFSET(working!$O$1,working!$AL10,12)</f>
        <v>Medium to Long</v>
      </c>
      <c r="AK14" s="88">
        <f t="shared" ca="1" si="3"/>
        <v>0</v>
      </c>
      <c r="AL14" s="89">
        <f t="shared" ca="1" si="4"/>
        <v>1</v>
      </c>
      <c r="AM14" s="90">
        <f t="shared" ca="1" si="5"/>
        <v>1</v>
      </c>
      <c r="AO14" t="str">
        <f ca="1">OFFSET(working!$AB$1,working!$AL9,0)</f>
        <v>Customs clearance ports</v>
      </c>
    </row>
    <row r="15" spans="1:41" ht="15" customHeight="1">
      <c r="A15" s="121"/>
      <c r="B15" s="86" t="s">
        <v>383</v>
      </c>
      <c r="C15" s="86" t="s">
        <v>374</v>
      </c>
      <c r="D15" s="104">
        <v>0</v>
      </c>
      <c r="E15" s="104">
        <v>2</v>
      </c>
      <c r="F15" s="104">
        <v>0</v>
      </c>
      <c r="G15" s="104">
        <v>2</v>
      </c>
      <c r="H15" s="104">
        <v>0</v>
      </c>
      <c r="I15" s="104">
        <v>1</v>
      </c>
      <c r="J15" s="104"/>
      <c r="K15" s="104"/>
      <c r="L15" s="104">
        <v>0</v>
      </c>
      <c r="M15" s="104">
        <v>1</v>
      </c>
      <c r="N15" s="104"/>
      <c r="O15" s="104"/>
      <c r="P15" s="104"/>
      <c r="Q15" s="104"/>
      <c r="R15" s="104">
        <v>0</v>
      </c>
      <c r="S15" s="104">
        <v>2</v>
      </c>
      <c r="U15">
        <f ca="1">OFFSET(working!$O$1,working!$AL10,0)</f>
        <v>0</v>
      </c>
      <c r="V15">
        <f ca="1">OFFSET(working!$O$1,working!$AL10,1)</f>
        <v>0</v>
      </c>
      <c r="W15">
        <f ca="1">OFFSET(working!$O$1,working!$AL10,2)</f>
        <v>0</v>
      </c>
      <c r="X15">
        <f ca="1">OFFSET(working!$O$1,working!$AL10,3)</f>
        <v>0</v>
      </c>
      <c r="Y15">
        <f ca="1">OFFSET(working!$O$1,working!$AL10,4)</f>
        <v>0</v>
      </c>
      <c r="Z15">
        <f ca="1">OFFSET(working!$O$1,working!$AL10,5)</f>
        <v>5</v>
      </c>
      <c r="AA15">
        <f ca="1">OFFSET(working!$O$1,working!$AL10,6)</f>
        <v>0</v>
      </c>
      <c r="AB15">
        <f ca="1">OFFSET(working!$O$1,working!$AL10,7)</f>
        <v>0</v>
      </c>
      <c r="AD15" s="88">
        <f t="shared" ca="1" si="0"/>
        <v>0</v>
      </c>
      <c r="AE15" s="89">
        <f t="shared" ca="1" si="1"/>
        <v>0</v>
      </c>
      <c r="AF15" s="89">
        <f t="shared" ca="1" si="2"/>
        <v>0</v>
      </c>
      <c r="AG15" s="90">
        <f ca="1">OFFSET(working!$W$1,working!$AL10,0)</f>
        <v>0</v>
      </c>
      <c r="AI15" t="str">
        <f ca="1">OFFSET(working!$O$1,working!$AL11,12)</f>
        <v>Medium</v>
      </c>
      <c r="AK15" s="88">
        <f t="shared" ca="1" si="3"/>
        <v>0</v>
      </c>
      <c r="AL15" s="89">
        <f t="shared" ca="1" si="4"/>
        <v>1</v>
      </c>
      <c r="AM15" s="90">
        <f t="shared" ca="1" si="5"/>
        <v>0</v>
      </c>
      <c r="AO15" t="str">
        <f ca="1">OFFSET(working!$AB$1,working!$AL10,0)</f>
        <v>Networked freight hub</v>
      </c>
    </row>
    <row r="16" spans="1:41" ht="15" customHeight="1">
      <c r="A16" s="121"/>
      <c r="B16" s="86" t="s">
        <v>384</v>
      </c>
      <c r="C16" s="86" t="s">
        <v>374</v>
      </c>
      <c r="D16" s="104">
        <v>0</v>
      </c>
      <c r="E16" s="104">
        <v>2</v>
      </c>
      <c r="F16" s="104">
        <v>0</v>
      </c>
      <c r="G16" s="104">
        <v>2</v>
      </c>
      <c r="H16" s="104">
        <v>0</v>
      </c>
      <c r="I16" s="104">
        <v>1</v>
      </c>
      <c r="J16" s="104"/>
      <c r="K16" s="104"/>
      <c r="L16" s="104">
        <v>0</v>
      </c>
      <c r="M16" s="104">
        <v>1</v>
      </c>
      <c r="N16" s="104"/>
      <c r="O16" s="104"/>
      <c r="P16" s="104"/>
      <c r="Q16" s="104"/>
      <c r="R16" s="104">
        <v>0</v>
      </c>
      <c r="S16" s="104">
        <v>2</v>
      </c>
      <c r="U16">
        <f ca="1">OFFSET(working!$O$1,working!$AL11,0)</f>
        <v>0</v>
      </c>
      <c r="V16">
        <f ca="1">OFFSET(working!$O$1,working!$AL11,1)</f>
        <v>0</v>
      </c>
      <c r="W16">
        <f ca="1">OFFSET(working!$O$1,working!$AL11,2)</f>
        <v>0</v>
      </c>
      <c r="X16">
        <f ca="1">OFFSET(working!$O$1,working!$AL11,3)</f>
        <v>0</v>
      </c>
      <c r="Y16">
        <f ca="1">OFFSET(working!$O$1,working!$AL11,4)</f>
        <v>0</v>
      </c>
      <c r="Z16">
        <f ca="1">OFFSET(working!$O$1,working!$AL11,5)</f>
        <v>5</v>
      </c>
      <c r="AA16">
        <f ca="1">OFFSET(working!$O$1,working!$AL11,6)</f>
        <v>0</v>
      </c>
      <c r="AB16">
        <f ca="1">OFFSET(working!$O$1,working!$AL11,7)</f>
        <v>0</v>
      </c>
      <c r="AD16" s="88">
        <f t="shared" ca="1" si="0"/>
        <v>0</v>
      </c>
      <c r="AE16" s="89">
        <f t="shared" ca="1" si="1"/>
        <v>0</v>
      </c>
      <c r="AF16" s="89">
        <f t="shared" ca="1" si="2"/>
        <v>0</v>
      </c>
      <c r="AG16" s="90">
        <f ca="1">OFFSET(working!$W$1,working!$AL11,0)</f>
        <v>0</v>
      </c>
      <c r="AI16" t="str">
        <f ca="1">OFFSET(working!$O$1,working!$AL12,12)</f>
        <v>Medium to Long</v>
      </c>
      <c r="AK16" s="88">
        <f t="shared" ca="1" si="3"/>
        <v>0</v>
      </c>
      <c r="AL16" s="89">
        <f t="shared" ca="1" si="4"/>
        <v>1</v>
      </c>
      <c r="AM16" s="90">
        <f t="shared" ca="1" si="5"/>
        <v>1</v>
      </c>
      <c r="AO16" t="str">
        <f ca="1">OFFSET(working!$AB$1,working!$AL11,0)</f>
        <v>Rail loading stop</v>
      </c>
    </row>
    <row r="17" spans="1:41" ht="15" customHeight="1">
      <c r="A17" s="121"/>
      <c r="B17" s="86" t="s">
        <v>385</v>
      </c>
      <c r="C17" s="86" t="s">
        <v>374</v>
      </c>
      <c r="D17" s="104">
        <v>0</v>
      </c>
      <c r="E17" s="104">
        <v>2</v>
      </c>
      <c r="F17" s="104">
        <v>0</v>
      </c>
      <c r="G17" s="104">
        <v>2</v>
      </c>
      <c r="H17" s="104">
        <v>0</v>
      </c>
      <c r="I17" s="104">
        <v>1</v>
      </c>
      <c r="J17" s="104"/>
      <c r="K17" s="104"/>
      <c r="L17" s="104">
        <v>0</v>
      </c>
      <c r="M17" s="104">
        <v>1</v>
      </c>
      <c r="N17" s="104"/>
      <c r="O17" s="104"/>
      <c r="P17" s="104"/>
      <c r="Q17" s="104"/>
      <c r="R17" s="104">
        <v>0</v>
      </c>
      <c r="S17" s="104">
        <v>2</v>
      </c>
      <c r="U17">
        <f ca="1">OFFSET(working!$O$1,working!$AL12,0)</f>
        <v>5</v>
      </c>
      <c r="V17">
        <f ca="1">OFFSET(working!$O$1,working!$AL12,1)</f>
        <v>0</v>
      </c>
      <c r="W17">
        <f ca="1">OFFSET(working!$O$1,working!$AL12,2)</f>
        <v>0</v>
      </c>
      <c r="X17">
        <f ca="1">OFFSET(working!$O$1,working!$AL12,3)</f>
        <v>0</v>
      </c>
      <c r="Y17">
        <f ca="1">OFFSET(working!$O$1,working!$AL12,4)</f>
        <v>5</v>
      </c>
      <c r="Z17">
        <f ca="1">OFFSET(working!$O$1,working!$AL12,5)</f>
        <v>0</v>
      </c>
      <c r="AA17">
        <f ca="1">OFFSET(working!$O$1,working!$AL12,6)</f>
        <v>2</v>
      </c>
      <c r="AB17">
        <f ca="1">OFFSET(working!$O$1,working!$AL12,7)</f>
        <v>3</v>
      </c>
      <c r="AD17" s="88">
        <f t="shared" ca="1" si="0"/>
        <v>1</v>
      </c>
      <c r="AE17" s="89">
        <f t="shared" ca="1" si="1"/>
        <v>2</v>
      </c>
      <c r="AF17" s="89">
        <f t="shared" ca="1" si="2"/>
        <v>3</v>
      </c>
      <c r="AG17" s="90">
        <f ca="1">OFFSET(working!$W$1,working!$AL12,0)</f>
        <v>0</v>
      </c>
      <c r="AI17" t="str">
        <f ca="1">OFFSET(working!$O$1,working!$AL13,12)</f>
        <v>Medium to Long</v>
      </c>
      <c r="AK17" s="88">
        <f t="shared" ca="1" si="3"/>
        <v>0</v>
      </c>
      <c r="AL17" s="89">
        <f t="shared" ca="1" si="4"/>
        <v>1</v>
      </c>
      <c r="AM17" s="90">
        <f t="shared" ca="1" si="5"/>
        <v>1</v>
      </c>
      <c r="AO17" t="str">
        <f ca="1">OFFSET(working!$AB$1,working!$AL12,0)</f>
        <v>Delivery focused warehousing</v>
      </c>
    </row>
    <row r="18" spans="1:41" ht="15" customHeight="1">
      <c r="A18" s="121"/>
      <c r="B18" s="86" t="s">
        <v>386</v>
      </c>
      <c r="C18" s="86" t="s">
        <v>374</v>
      </c>
      <c r="D18" s="104">
        <v>0</v>
      </c>
      <c r="E18" s="104">
        <v>2</v>
      </c>
      <c r="F18" s="104">
        <v>0</v>
      </c>
      <c r="G18" s="104">
        <v>2</v>
      </c>
      <c r="H18" s="104">
        <v>0</v>
      </c>
      <c r="I18" s="104">
        <v>1</v>
      </c>
      <c r="J18" s="104"/>
      <c r="K18" s="104"/>
      <c r="L18" s="104">
        <v>0</v>
      </c>
      <c r="M18" s="104">
        <v>1</v>
      </c>
      <c r="N18" s="104"/>
      <c r="O18" s="104"/>
      <c r="P18" s="104"/>
      <c r="Q18" s="104"/>
      <c r="R18" s="104">
        <v>0</v>
      </c>
      <c r="S18" s="104">
        <v>2</v>
      </c>
      <c r="U18">
        <f ca="1">OFFSET(working!$O$1,working!$AL13,0)</f>
        <v>5</v>
      </c>
      <c r="V18">
        <f ca="1">OFFSET(working!$O$1,working!$AL13,1)</f>
        <v>0</v>
      </c>
      <c r="W18">
        <f ca="1">OFFSET(working!$O$1,working!$AL13,2)</f>
        <v>0</v>
      </c>
      <c r="X18">
        <f ca="1">OFFSET(working!$O$1,working!$AL13,3)</f>
        <v>0</v>
      </c>
      <c r="Y18">
        <f ca="1">OFFSET(working!$O$1,working!$AL13,4)</f>
        <v>5</v>
      </c>
      <c r="Z18">
        <f ca="1">OFFSET(working!$O$1,working!$AL13,5)</f>
        <v>0</v>
      </c>
      <c r="AA18">
        <f ca="1">OFFSET(working!$O$1,working!$AL13,6)</f>
        <v>2</v>
      </c>
      <c r="AB18">
        <f ca="1">OFFSET(working!$O$1,working!$AL13,7)</f>
        <v>3</v>
      </c>
      <c r="AD18" s="88">
        <f t="shared" ca="1" si="0"/>
        <v>1</v>
      </c>
      <c r="AE18" s="89">
        <f t="shared" ca="1" si="1"/>
        <v>2</v>
      </c>
      <c r="AF18" s="89">
        <f t="shared" ca="1" si="2"/>
        <v>3</v>
      </c>
      <c r="AG18" s="90">
        <f ca="1">OFFSET(working!$W$1,working!$AL13,0)</f>
        <v>0</v>
      </c>
      <c r="AI18" t="str">
        <f ca="1">OFFSET(working!$O$1,working!$AL14,12)</f>
        <v>Short to Medium</v>
      </c>
      <c r="AK18" s="88">
        <f t="shared" ca="1" si="3"/>
        <v>1</v>
      </c>
      <c r="AL18" s="89">
        <f t="shared" ca="1" si="4"/>
        <v>1</v>
      </c>
      <c r="AM18" s="90">
        <f t="shared" ca="1" si="5"/>
        <v>0</v>
      </c>
      <c r="AO18" t="str">
        <f ca="1">OFFSET(working!$AB$1,working!$AL13,0)</f>
        <v>Collection focused warehousing</v>
      </c>
    </row>
    <row r="19" spans="1:41" ht="15" customHeight="1">
      <c r="A19" s="121"/>
      <c r="B19" s="86" t="s">
        <v>387</v>
      </c>
      <c r="C19" s="86" t="s">
        <v>374</v>
      </c>
      <c r="D19" s="104"/>
      <c r="E19" s="104"/>
      <c r="F19" s="104">
        <v>0</v>
      </c>
      <c r="G19" s="104">
        <v>2</v>
      </c>
      <c r="H19" s="104">
        <v>0</v>
      </c>
      <c r="I19" s="104">
        <v>1</v>
      </c>
      <c r="J19" s="104"/>
      <c r="K19" s="104"/>
      <c r="L19" s="104">
        <v>0</v>
      </c>
      <c r="M19" s="104">
        <v>1</v>
      </c>
      <c r="N19" s="104"/>
      <c r="O19" s="104"/>
      <c r="P19" s="104"/>
      <c r="Q19" s="104"/>
      <c r="R19" s="104">
        <v>0</v>
      </c>
      <c r="S19" s="104">
        <v>2</v>
      </c>
      <c r="U19">
        <f ca="1">OFFSET(working!$O$1,working!$AL14,0)</f>
        <v>5</v>
      </c>
      <c r="V19">
        <f ca="1">OFFSET(working!$O$1,working!$AL14,1)</f>
        <v>4</v>
      </c>
      <c r="W19">
        <f ca="1">OFFSET(working!$O$1,working!$AL14,2)</f>
        <v>4</v>
      </c>
      <c r="X19">
        <f ca="1">OFFSET(working!$O$1,working!$AL14,3)</f>
        <v>3</v>
      </c>
      <c r="Y19">
        <f ca="1">OFFSET(working!$O$1,working!$AL14,4)</f>
        <v>4</v>
      </c>
      <c r="Z19">
        <f ca="1">OFFSET(working!$O$1,working!$AL14,5)</f>
        <v>2</v>
      </c>
      <c r="AA19">
        <f ca="1">OFFSET(working!$O$1,working!$AL14,6)</f>
        <v>2</v>
      </c>
      <c r="AB19">
        <f ca="1">OFFSET(working!$O$1,working!$AL14,7)</f>
        <v>2</v>
      </c>
      <c r="AD19" s="88">
        <f t="shared" ca="1" si="0"/>
        <v>4</v>
      </c>
      <c r="AE19" s="89">
        <f t="shared" ca="1" si="1"/>
        <v>3</v>
      </c>
      <c r="AF19" s="89">
        <f t="shared" ca="1" si="2"/>
        <v>2</v>
      </c>
      <c r="AG19" s="90">
        <f ca="1">OFFSET(working!$W$1,working!$AL14,0)</f>
        <v>0</v>
      </c>
      <c r="AI19" t="str">
        <f ca="1">OFFSET(working!$O$1,working!$AL15,12)</f>
        <v>Short</v>
      </c>
      <c r="AK19" s="88">
        <f t="shared" ca="1" si="3"/>
        <v>1</v>
      </c>
      <c r="AL19" s="89">
        <f t="shared" ca="1" si="4"/>
        <v>0</v>
      </c>
      <c r="AM19" s="90">
        <f t="shared" ca="1" si="5"/>
        <v>0</v>
      </c>
      <c r="AO19" t="str">
        <f ca="1">OFFSET(working!$AB$1,working!$AL14,0)</f>
        <v>Modal freight transfer facilities</v>
      </c>
    </row>
    <row r="20" spans="1:41" ht="15" customHeight="1">
      <c r="A20" s="120" t="s">
        <v>177</v>
      </c>
      <c r="B20" s="86" t="s">
        <v>388</v>
      </c>
      <c r="C20" s="86" t="s">
        <v>389</v>
      </c>
      <c r="D20" s="104"/>
      <c r="E20" s="104"/>
      <c r="F20" s="104">
        <v>-1</v>
      </c>
      <c r="G20" s="104">
        <v>1</v>
      </c>
      <c r="H20" s="104">
        <v>0</v>
      </c>
      <c r="I20" s="104">
        <v>1</v>
      </c>
      <c r="J20" s="104"/>
      <c r="K20" s="104"/>
      <c r="L20" s="104"/>
      <c r="M20" s="104"/>
      <c r="N20" s="104"/>
      <c r="O20" s="104"/>
      <c r="P20" s="104"/>
      <c r="Q20" s="104"/>
      <c r="R20" s="104">
        <v>0</v>
      </c>
      <c r="S20" s="104">
        <v>1</v>
      </c>
      <c r="U20">
        <f ca="1">OFFSET(working!$O$1,working!$AL15,0)</f>
        <v>5</v>
      </c>
      <c r="V20">
        <f ca="1">OFFSET(working!$O$1,working!$AL15,1)</f>
        <v>5</v>
      </c>
      <c r="W20">
        <f ca="1">OFFSET(working!$O$1,working!$AL15,2)</f>
        <v>4</v>
      </c>
      <c r="X20">
        <f ca="1">OFFSET(working!$O$1,working!$AL15,3)</f>
        <v>4</v>
      </c>
      <c r="Y20">
        <f ca="1">OFFSET(working!$O$1,working!$AL15,4)</f>
        <v>4</v>
      </c>
      <c r="Z20">
        <f ca="1">OFFSET(working!$O$1,working!$AL15,5)</f>
        <v>4</v>
      </c>
      <c r="AA20">
        <f ca="1">OFFSET(working!$O$1,working!$AL15,6)</f>
        <v>2</v>
      </c>
      <c r="AB20">
        <f ca="1">OFFSET(working!$O$1,working!$AL15,7)</f>
        <v>4</v>
      </c>
      <c r="AD20" s="88">
        <f t="shared" ca="1" si="0"/>
        <v>4</v>
      </c>
      <c r="AE20" s="89">
        <f t="shared" ca="1" si="1"/>
        <v>4</v>
      </c>
      <c r="AF20" s="89">
        <f t="shared" ca="1" si="2"/>
        <v>4</v>
      </c>
      <c r="AG20" s="90">
        <f ca="1">OFFSET(working!$W$1,working!$AL15,0)</f>
        <v>0</v>
      </c>
      <c r="AI20" t="str">
        <f ca="1">OFFSET(working!$O$1,working!$AL16,12)</f>
        <v>Short</v>
      </c>
      <c r="AK20" s="88">
        <f t="shared" ca="1" si="3"/>
        <v>1</v>
      </c>
      <c r="AL20" s="89">
        <f t="shared" ca="1" si="4"/>
        <v>0</v>
      </c>
      <c r="AM20" s="90">
        <f t="shared" ca="1" si="5"/>
        <v>0</v>
      </c>
      <c r="AO20" t="str">
        <f ca="1">OFFSET(working!$AB$1,working!$AL15,0)</f>
        <v>Financial incentives and supporting infrastructure</v>
      </c>
    </row>
    <row r="21" spans="1:41" ht="15" customHeight="1">
      <c r="A21" s="121"/>
      <c r="B21" s="86" t="s">
        <v>390</v>
      </c>
      <c r="C21" s="86" t="s">
        <v>376</v>
      </c>
      <c r="D21" s="104"/>
      <c r="E21" s="104"/>
      <c r="F21" s="104"/>
      <c r="G21" s="104"/>
      <c r="H21" s="104"/>
      <c r="I21" s="104"/>
      <c r="J21" s="104"/>
      <c r="K21" s="104"/>
      <c r="L21" s="104">
        <v>0</v>
      </c>
      <c r="M21" s="104">
        <v>2</v>
      </c>
      <c r="N21" s="104">
        <v>0</v>
      </c>
      <c r="O21" s="104">
        <v>1</v>
      </c>
      <c r="P21" s="104"/>
      <c r="Q21" s="104"/>
      <c r="R21" s="104">
        <v>0</v>
      </c>
      <c r="S21" s="104">
        <v>1</v>
      </c>
      <c r="U21">
        <f ca="1">OFFSET(working!$O$1,working!$AL16,0)</f>
        <v>2</v>
      </c>
      <c r="V21">
        <f ca="1">OFFSET(working!$O$1,working!$AL16,1)</f>
        <v>1</v>
      </c>
      <c r="W21">
        <f ca="1">OFFSET(working!$O$1,working!$AL16,2)</f>
        <v>4</v>
      </c>
      <c r="X21">
        <f ca="1">OFFSET(working!$O$1,working!$AL16,3)</f>
        <v>4</v>
      </c>
      <c r="Y21">
        <f ca="1">OFFSET(working!$O$1,working!$AL16,4)</f>
        <v>1</v>
      </c>
      <c r="Z21">
        <f ca="1">OFFSET(working!$O$1,working!$AL16,5)</f>
        <v>5</v>
      </c>
      <c r="AA21">
        <f ca="1">OFFSET(working!$O$1,working!$AL16,6)</f>
        <v>2</v>
      </c>
      <c r="AB21">
        <f ca="1">OFFSET(working!$O$1,working!$AL16,7)</f>
        <v>3</v>
      </c>
      <c r="AD21" s="88">
        <f t="shared" ca="1" si="0"/>
        <v>2</v>
      </c>
      <c r="AE21" s="89">
        <f t="shared" ca="1" si="1"/>
        <v>2</v>
      </c>
      <c r="AF21" s="89">
        <f t="shared" ca="1" si="2"/>
        <v>3</v>
      </c>
      <c r="AG21" s="90">
        <f ca="1">OFFSET(working!$W$1,working!$AL16,0)</f>
        <v>0</v>
      </c>
      <c r="AI21" t="str">
        <f ca="1">OFFSET(working!$O$1,working!$AL17,12)</f>
        <v>Short</v>
      </c>
      <c r="AK21" s="88">
        <f t="shared" ca="1" si="3"/>
        <v>1</v>
      </c>
      <c r="AL21" s="89">
        <f t="shared" ca="1" si="4"/>
        <v>0</v>
      </c>
      <c r="AM21" s="90">
        <f t="shared" ca="1" si="5"/>
        <v>0</v>
      </c>
      <c r="AO21" t="str">
        <f ca="1">OFFSET(working!$AB$1,working!$AL16,0)</f>
        <v>Providing real-time road information to drivers</v>
      </c>
    </row>
    <row r="22" spans="1:41" ht="15" customHeight="1">
      <c r="A22" s="121"/>
      <c r="B22" s="86" t="s">
        <v>391</v>
      </c>
      <c r="C22" s="86" t="s">
        <v>376</v>
      </c>
      <c r="D22" s="104"/>
      <c r="E22" s="104"/>
      <c r="F22" s="104">
        <v>0</v>
      </c>
      <c r="G22" s="104">
        <v>1</v>
      </c>
      <c r="H22" s="104"/>
      <c r="I22" s="104"/>
      <c r="J22" s="104"/>
      <c r="K22" s="104"/>
      <c r="L22" s="104">
        <v>0</v>
      </c>
      <c r="M22" s="104">
        <v>2</v>
      </c>
      <c r="N22" s="104"/>
      <c r="O22" s="104"/>
      <c r="P22" s="104"/>
      <c r="Q22" s="104"/>
      <c r="R22" s="104">
        <v>0</v>
      </c>
      <c r="S22" s="104">
        <v>1</v>
      </c>
      <c r="U22">
        <f ca="1">OFFSET(working!$O$1,working!$AL17,0)</f>
        <v>5</v>
      </c>
      <c r="V22">
        <f ca="1">OFFSET(working!$O$1,working!$AL17,1)</f>
        <v>5</v>
      </c>
      <c r="W22">
        <f ca="1">OFFSET(working!$O$1,working!$AL17,2)</f>
        <v>5</v>
      </c>
      <c r="X22">
        <f ca="1">OFFSET(working!$O$1,working!$AL17,3)</f>
        <v>5</v>
      </c>
      <c r="Y22">
        <f ca="1">OFFSET(working!$O$1,working!$AL17,4)</f>
        <v>5</v>
      </c>
      <c r="Z22">
        <f ca="1">OFFSET(working!$O$1,working!$AL17,5)</f>
        <v>5</v>
      </c>
      <c r="AA22">
        <f ca="1">OFFSET(working!$O$1,working!$AL17,6)</f>
        <v>5</v>
      </c>
      <c r="AB22">
        <f ca="1">OFFSET(working!$O$1,working!$AL17,7)</f>
        <v>5</v>
      </c>
      <c r="AD22" s="88">
        <f t="shared" ca="1" si="0"/>
        <v>5</v>
      </c>
      <c r="AE22" s="89">
        <f t="shared" ca="1" si="1"/>
        <v>5</v>
      </c>
      <c r="AF22" s="89">
        <f t="shared" ca="1" si="2"/>
        <v>5</v>
      </c>
      <c r="AG22" s="90">
        <f ca="1">OFFSET(working!$W$1,working!$AL17,0)</f>
        <v>0</v>
      </c>
      <c r="AI22" t="str">
        <f ca="1">OFFSET(working!$O$1,working!$AL18,12)</f>
        <v>Short</v>
      </c>
      <c r="AK22" s="88">
        <f t="shared" ca="1" si="3"/>
        <v>1</v>
      </c>
      <c r="AL22" s="89">
        <f t="shared" ca="1" si="4"/>
        <v>0</v>
      </c>
      <c r="AM22" s="90">
        <f t="shared" ca="1" si="5"/>
        <v>0</v>
      </c>
      <c r="AO22" t="str">
        <f ca="1">OFFSET(working!$AB$1,working!$AL17,0)</f>
        <v>Conventional signs and markings</v>
      </c>
    </row>
    <row r="23" spans="1:41" ht="15" customHeight="1">
      <c r="A23" s="120" t="s">
        <v>276</v>
      </c>
      <c r="B23" s="86" t="s">
        <v>392</v>
      </c>
      <c r="C23" s="86" t="s">
        <v>376</v>
      </c>
      <c r="D23" s="104">
        <v>0</v>
      </c>
      <c r="E23" s="104">
        <v>1</v>
      </c>
      <c r="F23" s="104">
        <v>0</v>
      </c>
      <c r="G23" s="104">
        <v>2</v>
      </c>
      <c r="H23" s="104">
        <v>0</v>
      </c>
      <c r="I23" s="104">
        <v>1</v>
      </c>
      <c r="J23" s="104">
        <v>0</v>
      </c>
      <c r="K23" s="104">
        <v>3</v>
      </c>
      <c r="L23" s="104">
        <v>0</v>
      </c>
      <c r="M23" s="104">
        <v>3</v>
      </c>
      <c r="N23" s="104">
        <v>0</v>
      </c>
      <c r="O23" s="104">
        <v>2</v>
      </c>
      <c r="P23" s="104">
        <v>0</v>
      </c>
      <c r="Q23" s="104">
        <v>1</v>
      </c>
      <c r="R23" s="104">
        <v>0</v>
      </c>
      <c r="S23" s="104">
        <v>1</v>
      </c>
      <c r="U23">
        <f ca="1">OFFSET(working!$O$1,working!$AL18,0)</f>
        <v>3</v>
      </c>
      <c r="V23">
        <f ca="1">OFFSET(working!$O$1,working!$AL18,1)</f>
        <v>3</v>
      </c>
      <c r="W23">
        <f ca="1">OFFSET(working!$O$1,working!$AL18,2)</f>
        <v>3</v>
      </c>
      <c r="X23">
        <f ca="1">OFFSET(working!$O$1,working!$AL18,3)</f>
        <v>3</v>
      </c>
      <c r="Y23">
        <f ca="1">OFFSET(working!$O$1,working!$AL18,4)</f>
        <v>3</v>
      </c>
      <c r="Z23">
        <f ca="1">OFFSET(working!$O$1,working!$AL18,5)</f>
        <v>5</v>
      </c>
      <c r="AA23">
        <f ca="1">OFFSET(working!$O$1,working!$AL18,6)</f>
        <v>4</v>
      </c>
      <c r="AB23">
        <f ca="1">OFFSET(working!$O$1,working!$AL18,7)</f>
        <v>5</v>
      </c>
      <c r="AD23" s="88">
        <f t="shared" ca="1" si="0"/>
        <v>3</v>
      </c>
      <c r="AE23" s="89">
        <f t="shared" ca="1" si="1"/>
        <v>3</v>
      </c>
      <c r="AF23" s="89">
        <f t="shared" ca="1" si="2"/>
        <v>5</v>
      </c>
      <c r="AG23" s="90">
        <f ca="1">OFFSET(working!$W$1,working!$AL18,0)</f>
        <v>0</v>
      </c>
      <c r="AI23" t="str">
        <f ca="1">OFFSET(working!$O$1,working!$AL19,12)</f>
        <v>Medium to Long</v>
      </c>
      <c r="AK23" s="88">
        <f t="shared" ca="1" si="3"/>
        <v>0</v>
      </c>
      <c r="AL23" s="89">
        <f t="shared" ca="1" si="4"/>
        <v>1</v>
      </c>
      <c r="AM23" s="90">
        <f t="shared" ca="1" si="5"/>
        <v>1</v>
      </c>
      <c r="AO23" t="str">
        <f ca="1">OFFSET(working!$AB$1,working!$AL18,0)</f>
        <v>Maintaining the existing road network level of service</v>
      </c>
    </row>
    <row r="24" spans="1:41" ht="15" customHeight="1">
      <c r="A24" s="121"/>
      <c r="B24" s="86" t="s">
        <v>393</v>
      </c>
      <c r="C24" s="86" t="s">
        <v>374</v>
      </c>
      <c r="D24" s="104">
        <v>-1</v>
      </c>
      <c r="E24" s="104">
        <v>1</v>
      </c>
      <c r="F24" s="104">
        <v>-4</v>
      </c>
      <c r="G24" s="104">
        <v>2</v>
      </c>
      <c r="H24" s="104"/>
      <c r="I24" s="104"/>
      <c r="J24" s="104">
        <v>-3</v>
      </c>
      <c r="K24" s="104">
        <v>2</v>
      </c>
      <c r="L24" s="104">
        <v>-1</v>
      </c>
      <c r="M24" s="104">
        <v>2</v>
      </c>
      <c r="N24" s="104">
        <v>0</v>
      </c>
      <c r="O24" s="104">
        <v>2</v>
      </c>
      <c r="P24" s="104"/>
      <c r="Q24" s="104"/>
      <c r="R24" s="104">
        <v>0</v>
      </c>
      <c r="S24" s="104">
        <v>4</v>
      </c>
      <c r="U24">
        <f ca="1">OFFSET(working!$O$1,working!$AL19,0)</f>
        <v>1</v>
      </c>
      <c r="V24">
        <f ca="1">OFFSET(working!$O$1,working!$AL19,1)</f>
        <v>1</v>
      </c>
      <c r="W24">
        <f ca="1">OFFSET(working!$O$1,working!$AL19,2)</f>
        <v>2</v>
      </c>
      <c r="X24">
        <f ca="1">OFFSET(working!$O$1,working!$AL19,3)</f>
        <v>2</v>
      </c>
      <c r="Y24">
        <f ca="1">OFFSET(working!$O$1,working!$AL19,4)</f>
        <v>2</v>
      </c>
      <c r="Z24">
        <f ca="1">OFFSET(working!$O$1,working!$AL19,5)</f>
        <v>2</v>
      </c>
      <c r="AA24">
        <f ca="1">OFFSET(working!$O$1,working!$AL19,6)</f>
        <v>2</v>
      </c>
      <c r="AB24">
        <f ca="1">OFFSET(working!$O$1,working!$AL19,7)</f>
        <v>3</v>
      </c>
      <c r="AD24" s="88">
        <f t="shared" ca="1" si="0"/>
        <v>1</v>
      </c>
      <c r="AE24" s="89">
        <f t="shared" ca="1" si="1"/>
        <v>2</v>
      </c>
      <c r="AF24" s="89">
        <f t="shared" ca="1" si="2"/>
        <v>3</v>
      </c>
      <c r="AG24" s="90">
        <f ca="1">OFFSET(working!$W$1,working!$AL19,0)</f>
        <v>0</v>
      </c>
      <c r="AI24" t="str">
        <f ca="1">OFFSET(working!$O$1,working!$AL20,12)</f>
        <v>Medium</v>
      </c>
      <c r="AK24" s="88">
        <f t="shared" ca="1" si="3"/>
        <v>0</v>
      </c>
      <c r="AL24" s="89">
        <f t="shared" ca="1" si="4"/>
        <v>1</v>
      </c>
      <c r="AM24" s="90">
        <f t="shared" ca="1" si="5"/>
        <v>0</v>
      </c>
      <c r="AO24" t="str">
        <f ca="1">OFFSET(working!$AB$1,working!$AL19,0)</f>
        <v>Additonal road capacity</v>
      </c>
    </row>
    <row r="25" spans="1:41" ht="15" customHeight="1">
      <c r="A25" s="120" t="s">
        <v>342</v>
      </c>
      <c r="B25" s="86" t="s">
        <v>394</v>
      </c>
      <c r="C25" s="86" t="s">
        <v>376</v>
      </c>
      <c r="D25" s="104">
        <v>-2</v>
      </c>
      <c r="E25" s="104">
        <v>0</v>
      </c>
      <c r="F25" s="104">
        <v>0</v>
      </c>
      <c r="G25" s="104">
        <v>1</v>
      </c>
      <c r="H25" s="104">
        <v>0</v>
      </c>
      <c r="I25" s="104">
        <v>4</v>
      </c>
      <c r="J25" s="104">
        <v>-2</v>
      </c>
      <c r="K25" s="104">
        <v>0</v>
      </c>
      <c r="L25" s="104">
        <v>0</v>
      </c>
      <c r="M25" s="104">
        <v>1</v>
      </c>
      <c r="N25" s="104"/>
      <c r="O25" s="104"/>
      <c r="P25" s="104"/>
      <c r="Q25" s="104"/>
      <c r="R25" s="104">
        <v>0</v>
      </c>
      <c r="S25" s="104">
        <v>1</v>
      </c>
      <c r="U25">
        <f ca="1">OFFSET(working!$O$1,working!$AL20,0)</f>
        <v>5</v>
      </c>
      <c r="V25">
        <f ca="1">OFFSET(working!$O$1,working!$AL20,1)</f>
        <v>3</v>
      </c>
      <c r="W25">
        <f ca="1">OFFSET(working!$O$1,working!$AL20,2)</f>
        <v>2</v>
      </c>
      <c r="X25">
        <f ca="1">OFFSET(working!$O$1,working!$AL20,3)</f>
        <v>1</v>
      </c>
      <c r="Y25">
        <f ca="1">OFFSET(working!$O$1,working!$AL20,4)</f>
        <v>2</v>
      </c>
      <c r="Z25">
        <f ca="1">OFFSET(working!$O$1,working!$AL20,5)</f>
        <v>2</v>
      </c>
      <c r="AA25">
        <f ca="1">OFFSET(working!$O$1,working!$AL20,6)</f>
        <v>1</v>
      </c>
      <c r="AB25">
        <f ca="1">OFFSET(working!$O$1,working!$AL20,7)</f>
        <v>1</v>
      </c>
      <c r="AD25" s="88">
        <f t="shared" ca="1" si="0"/>
        <v>2</v>
      </c>
      <c r="AE25" s="89">
        <f t="shared" ca="1" si="1"/>
        <v>1</v>
      </c>
      <c r="AF25" s="89">
        <f t="shared" ca="1" si="2"/>
        <v>1</v>
      </c>
      <c r="AG25" s="90">
        <f ca="1">OFFSET(working!$W$1,working!$AL20,0)</f>
        <v>0</v>
      </c>
      <c r="AI25" t="str">
        <f ca="1">OFFSET(working!$O$1,working!$AL21,12)</f>
        <v>Short to Medium</v>
      </c>
      <c r="AK25" s="88">
        <f t="shared" ca="1" si="3"/>
        <v>1</v>
      </c>
      <c r="AL25" s="89">
        <f t="shared" ca="1" si="4"/>
        <v>1</v>
      </c>
      <c r="AM25" s="90">
        <f t="shared" ca="1" si="5"/>
        <v>0</v>
      </c>
      <c r="AO25" t="str">
        <f ca="1">OFFSET(working!$AB$1,working!$AL20,0)</f>
        <v>Banning polluting vehicles from a defined area</v>
      </c>
    </row>
    <row r="26" spans="1:41" ht="15" customHeight="1">
      <c r="A26" s="121"/>
      <c r="B26" s="86" t="s">
        <v>395</v>
      </c>
      <c r="C26" s="86" t="s">
        <v>376</v>
      </c>
      <c r="D26" s="104">
        <v>0</v>
      </c>
      <c r="E26" s="104">
        <v>2</v>
      </c>
      <c r="F26" s="104">
        <v>0</v>
      </c>
      <c r="G26" s="104">
        <v>2</v>
      </c>
      <c r="H26" s="104">
        <v>0</v>
      </c>
      <c r="I26" s="104">
        <v>2</v>
      </c>
      <c r="J26" s="104">
        <v>-1</v>
      </c>
      <c r="K26" s="104">
        <v>2</v>
      </c>
      <c r="L26" s="104"/>
      <c r="M26" s="104"/>
      <c r="N26" s="104"/>
      <c r="O26" s="104"/>
      <c r="P26" s="104"/>
      <c r="Q26" s="104"/>
      <c r="R26" s="104">
        <v>0</v>
      </c>
      <c r="S26" s="104">
        <v>0</v>
      </c>
      <c r="U26">
        <f ca="1">OFFSET(working!$O$1,working!$AL21,0)</f>
        <v>4</v>
      </c>
      <c r="V26">
        <f ca="1">OFFSET(working!$O$1,working!$AL21,1)</f>
        <v>4</v>
      </c>
      <c r="W26">
        <f ca="1">OFFSET(working!$O$1,working!$AL21,2)</f>
        <v>3</v>
      </c>
      <c r="X26">
        <f ca="1">OFFSET(working!$O$1,working!$AL21,3)</f>
        <v>2</v>
      </c>
      <c r="Y26">
        <f ca="1">OFFSET(working!$O$1,working!$AL21,4)</f>
        <v>3</v>
      </c>
      <c r="Z26">
        <f ca="1">OFFSET(working!$O$1,working!$AL21,5)</f>
        <v>1</v>
      </c>
      <c r="AA26">
        <f ca="1">OFFSET(working!$O$1,working!$AL21,6)</f>
        <v>2</v>
      </c>
      <c r="AB26">
        <f ca="1">OFFSET(working!$O$1,working!$AL21,7)</f>
        <v>3</v>
      </c>
      <c r="AD26" s="88">
        <f t="shared" ca="1" si="0"/>
        <v>3</v>
      </c>
      <c r="AE26" s="89">
        <f t="shared" ca="1" si="1"/>
        <v>2</v>
      </c>
      <c r="AF26" s="89">
        <f t="shared" ca="1" si="2"/>
        <v>3</v>
      </c>
      <c r="AG26" s="90">
        <f ca="1">OFFSET(working!$W$1,working!$AL21,0)</f>
        <v>0</v>
      </c>
      <c r="AI26" t="str">
        <f ca="1">OFFSET(working!$O$1,working!$AL22,12)</f>
        <v>Medium</v>
      </c>
      <c r="AK26" s="88">
        <f t="shared" ca="1" si="3"/>
        <v>0</v>
      </c>
      <c r="AL26" s="89">
        <f t="shared" ca="1" si="4"/>
        <v>1</v>
      </c>
      <c r="AM26" s="90">
        <f t="shared" ca="1" si="5"/>
        <v>0</v>
      </c>
      <c r="AO26" t="str">
        <f ca="1">OFFSET(working!$AB$1,working!$AL21,0)</f>
        <v>Restricting parking supply by time of day, duration, and/or number</v>
      </c>
    </row>
    <row r="27" spans="1:41" ht="15" customHeight="1">
      <c r="A27" s="121"/>
      <c r="B27" s="86" t="s">
        <v>396</v>
      </c>
      <c r="C27" s="86" t="s">
        <v>376</v>
      </c>
      <c r="D27" s="104"/>
      <c r="E27" s="104"/>
      <c r="F27" s="104">
        <v>0</v>
      </c>
      <c r="G27" s="104">
        <v>3</v>
      </c>
      <c r="H27" s="104"/>
      <c r="I27" s="104"/>
      <c r="J27" s="104"/>
      <c r="K27" s="104"/>
      <c r="L27" s="104"/>
      <c r="M27" s="104"/>
      <c r="N27" s="104"/>
      <c r="O27" s="104"/>
      <c r="P27" s="104"/>
      <c r="Q27" s="104"/>
      <c r="R27" s="104">
        <v>0</v>
      </c>
      <c r="S27" s="104">
        <v>2</v>
      </c>
      <c r="U27">
        <f ca="1">OFFSET(working!$O$1,working!$AL22,0)</f>
        <v>0</v>
      </c>
      <c r="V27">
        <f ca="1">OFFSET(working!$O$1,working!$AL22,1)</f>
        <v>0</v>
      </c>
      <c r="W27">
        <f ca="1">OFFSET(working!$O$1,working!$AL22,2)</f>
        <v>0</v>
      </c>
      <c r="X27">
        <f ca="1">OFFSET(working!$O$1,working!$AL22,3)</f>
        <v>0</v>
      </c>
      <c r="Y27">
        <f ca="1">OFFSET(working!$O$1,working!$AL22,4)</f>
        <v>0</v>
      </c>
      <c r="Z27">
        <f ca="1">OFFSET(working!$O$1,working!$AL22,5)</f>
        <v>0</v>
      </c>
      <c r="AA27">
        <f ca="1">OFFSET(working!$O$1,working!$AL22,6)</f>
        <v>0</v>
      </c>
      <c r="AB27">
        <f ca="1">OFFSET(working!$O$1,working!$AL22,7)</f>
        <v>0</v>
      </c>
      <c r="AD27" s="88">
        <f t="shared" ca="1" si="0"/>
        <v>0</v>
      </c>
      <c r="AE27" s="89">
        <f t="shared" ca="1" si="1"/>
        <v>0</v>
      </c>
      <c r="AF27" s="89">
        <f t="shared" ca="1" si="2"/>
        <v>0</v>
      </c>
      <c r="AG27" s="90">
        <f ca="1">OFFSET(working!$W$1,working!$AL22,0)</f>
        <v>0</v>
      </c>
      <c r="AI27" t="str">
        <f ca="1">OFFSET(working!$O$1,working!$AL23,12)</f>
        <v>Short</v>
      </c>
      <c r="AK27" s="88">
        <f t="shared" ca="1" si="3"/>
        <v>1</v>
      </c>
      <c r="AL27" s="89">
        <f t="shared" ca="1" si="4"/>
        <v>0</v>
      </c>
      <c r="AM27" s="90">
        <f t="shared" ca="1" si="5"/>
        <v>0</v>
      </c>
      <c r="AO27" t="str">
        <f ca="1">OFFSET(working!$AB$1,working!$AL22,0)</f>
        <v>Improve resource use in transport operation, maintenance and construction</v>
      </c>
    </row>
    <row r="28" spans="1:41" ht="15" customHeight="1">
      <c r="A28" s="121"/>
      <c r="B28" s="86" t="s">
        <v>397</v>
      </c>
      <c r="C28" s="86" t="s">
        <v>376</v>
      </c>
      <c r="D28" s="104">
        <v>0</v>
      </c>
      <c r="E28" s="104">
        <v>1</v>
      </c>
      <c r="F28" s="104">
        <v>0</v>
      </c>
      <c r="G28" s="104">
        <v>2</v>
      </c>
      <c r="H28" s="104">
        <v>-1</v>
      </c>
      <c r="I28" s="104">
        <v>3</v>
      </c>
      <c r="J28" s="104">
        <v>0</v>
      </c>
      <c r="K28" s="104">
        <v>2</v>
      </c>
      <c r="L28" s="104">
        <v>0</v>
      </c>
      <c r="M28" s="104">
        <v>2</v>
      </c>
      <c r="N28" s="104"/>
      <c r="O28" s="104"/>
      <c r="P28" s="104"/>
      <c r="Q28" s="104"/>
      <c r="R28" s="104">
        <v>0</v>
      </c>
      <c r="S28" s="104">
        <v>1</v>
      </c>
      <c r="U28">
        <f ca="1">OFFSET(working!$O$1,working!$AL23,0)</f>
        <v>4</v>
      </c>
      <c r="V28">
        <f ca="1">OFFSET(working!$O$1,working!$AL23,1)</f>
        <v>4</v>
      </c>
      <c r="W28">
        <f ca="1">OFFSET(working!$O$1,working!$AL23,2)</f>
        <v>2</v>
      </c>
      <c r="X28">
        <f ca="1">OFFSET(working!$O$1,working!$AL23,3)</f>
        <v>1</v>
      </c>
      <c r="Y28">
        <f ca="1">OFFSET(working!$O$1,working!$AL23,4)</f>
        <v>3</v>
      </c>
      <c r="Z28">
        <f ca="1">OFFSET(working!$O$1,working!$AL23,5)</f>
        <v>1</v>
      </c>
      <c r="AA28">
        <f ca="1">OFFSET(working!$O$1,working!$AL23,6)</f>
        <v>1</v>
      </c>
      <c r="AB28">
        <f ca="1">OFFSET(working!$O$1,working!$AL23,7)</f>
        <v>1</v>
      </c>
      <c r="AD28" s="88">
        <f t="shared" ca="1" si="0"/>
        <v>2</v>
      </c>
      <c r="AE28" s="89">
        <f t="shared" ca="1" si="1"/>
        <v>2</v>
      </c>
      <c r="AF28" s="89">
        <f t="shared" ca="1" si="2"/>
        <v>1</v>
      </c>
      <c r="AG28" s="90">
        <f ca="1">OFFSET(working!$W$1,working!$AL23,0)</f>
        <v>0</v>
      </c>
      <c r="AI28" t="str">
        <f ca="1">OFFSET(working!$O$1,working!$AL24,12)</f>
        <v>Short</v>
      </c>
      <c r="AK28" s="88">
        <f t="shared" ca="1" si="3"/>
        <v>1</v>
      </c>
      <c r="AL28" s="89">
        <f t="shared" ca="1" si="4"/>
        <v>0</v>
      </c>
      <c r="AM28" s="90">
        <f t="shared" ca="1" si="5"/>
        <v>0</v>
      </c>
      <c r="AO28" t="str">
        <f ca="1">OFFSET(working!$AB$1,working!$AL23,0)</f>
        <v>Permanent or temporal limits on vehicle access to a given area</v>
      </c>
    </row>
    <row r="29" spans="1:41" ht="15" customHeight="1">
      <c r="A29" s="121"/>
      <c r="B29" s="86" t="s">
        <v>398</v>
      </c>
      <c r="C29" s="86" t="s">
        <v>376</v>
      </c>
      <c r="D29" s="104">
        <v>0</v>
      </c>
      <c r="E29" s="104">
        <v>2</v>
      </c>
      <c r="F29" s="104">
        <v>0</v>
      </c>
      <c r="G29" s="104">
        <v>1</v>
      </c>
      <c r="H29" s="104">
        <v>0</v>
      </c>
      <c r="I29" s="104">
        <v>1</v>
      </c>
      <c r="J29" s="104">
        <v>0</v>
      </c>
      <c r="K29" s="104">
        <v>1</v>
      </c>
      <c r="L29" s="104">
        <v>0</v>
      </c>
      <c r="M29" s="104">
        <v>0</v>
      </c>
      <c r="N29" s="104"/>
      <c r="O29" s="104"/>
      <c r="P29" s="104"/>
      <c r="Q29" s="104"/>
      <c r="R29" s="104">
        <v>0</v>
      </c>
      <c r="S29" s="104">
        <v>2</v>
      </c>
      <c r="U29">
        <f ca="1">OFFSET(working!$O$1,working!$AL24,0)</f>
        <v>5</v>
      </c>
      <c r="V29">
        <f ca="1">OFFSET(working!$O$1,working!$AL24,1)</f>
        <v>3</v>
      </c>
      <c r="W29">
        <f ca="1">OFFSET(working!$O$1,working!$AL24,2)</f>
        <v>3</v>
      </c>
      <c r="X29">
        <f ca="1">OFFSET(working!$O$1,working!$AL24,3)</f>
        <v>3</v>
      </c>
      <c r="Y29">
        <f ca="1">OFFSET(working!$O$1,working!$AL24,4)</f>
        <v>3</v>
      </c>
      <c r="Z29">
        <f ca="1">OFFSET(working!$O$1,working!$AL24,5)</f>
        <v>5</v>
      </c>
      <c r="AA29">
        <f ca="1">OFFSET(working!$O$1,working!$AL24,6)</f>
        <v>5</v>
      </c>
      <c r="AB29">
        <f ca="1">OFFSET(working!$O$1,working!$AL24,7)</f>
        <v>5</v>
      </c>
      <c r="AD29" s="88">
        <f t="shared" ca="1" si="0"/>
        <v>3</v>
      </c>
      <c r="AE29" s="89">
        <f t="shared" ca="1" si="1"/>
        <v>3</v>
      </c>
      <c r="AF29" s="89">
        <f t="shared" ca="1" si="2"/>
        <v>5</v>
      </c>
      <c r="AG29" s="90">
        <f ca="1">OFFSET(working!$W$1,working!$AL24,0)</f>
        <v>0</v>
      </c>
      <c r="AI29" t="str">
        <f ca="1">OFFSET(working!$O$1,working!$AL25,12)</f>
        <v>Medium</v>
      </c>
      <c r="AK29" s="88">
        <f t="shared" ca="1" si="3"/>
        <v>0</v>
      </c>
      <c r="AL29" s="89">
        <f t="shared" ca="1" si="4"/>
        <v>1</v>
      </c>
      <c r="AM29" s="90">
        <f t="shared" ca="1" si="5"/>
        <v>0</v>
      </c>
      <c r="AO29" t="str">
        <f ca="1">OFFSET(working!$AB$1,working!$AL24,0)</f>
        <v>Physical measures influencing traffic movement on existing networks</v>
      </c>
    </row>
    <row r="30" spans="1:41" ht="15" customHeight="1">
      <c r="A30" s="121"/>
      <c r="B30" s="86" t="s">
        <v>282</v>
      </c>
      <c r="C30" s="86" t="s">
        <v>376</v>
      </c>
      <c r="D30" s="104"/>
      <c r="E30" s="104"/>
      <c r="F30" s="104">
        <v>0</v>
      </c>
      <c r="G30" s="104">
        <v>3</v>
      </c>
      <c r="H30" s="104"/>
      <c r="I30" s="104"/>
      <c r="J30" s="104"/>
      <c r="K30" s="104"/>
      <c r="L30" s="104"/>
      <c r="M30" s="104"/>
      <c r="N30" s="104"/>
      <c r="O30" s="104"/>
      <c r="P30" s="104"/>
      <c r="Q30" s="104"/>
      <c r="R30" s="104">
        <v>0</v>
      </c>
      <c r="S30" s="104">
        <v>2</v>
      </c>
      <c r="U30">
        <f ca="1">OFFSET(working!$O$1,working!$AL25,0)</f>
        <v>0</v>
      </c>
      <c r="V30">
        <f ca="1">OFFSET(working!$O$1,working!$AL25,1)</f>
        <v>0</v>
      </c>
      <c r="W30">
        <f ca="1">OFFSET(working!$O$1,working!$AL25,2)</f>
        <v>0</v>
      </c>
      <c r="X30">
        <f ca="1">OFFSET(working!$O$1,working!$AL25,3)</f>
        <v>0</v>
      </c>
      <c r="Y30">
        <f ca="1">OFFSET(working!$O$1,working!$AL25,4)</f>
        <v>0</v>
      </c>
      <c r="Z30">
        <f ca="1">OFFSET(working!$O$1,working!$AL25,5)</f>
        <v>0</v>
      </c>
      <c r="AA30">
        <f ca="1">OFFSET(working!$O$1,working!$AL25,6)</f>
        <v>0</v>
      </c>
      <c r="AB30">
        <f ca="1">OFFSET(working!$O$1,working!$AL25,7)</f>
        <v>0</v>
      </c>
      <c r="AD30" s="88">
        <f t="shared" ca="1" si="0"/>
        <v>0</v>
      </c>
      <c r="AE30" s="89">
        <f t="shared" ca="1" si="1"/>
        <v>0</v>
      </c>
      <c r="AF30" s="89">
        <f t="shared" ca="1" si="2"/>
        <v>0</v>
      </c>
      <c r="AG30" s="90">
        <f ca="1">OFFSET(working!$W$1,working!$AL25,0)</f>
        <v>0</v>
      </c>
      <c r="AI30" t="str">
        <f ca="1">OFFSET(working!$O$1,working!$AL26,12)</f>
        <v>Long</v>
      </c>
      <c r="AK30" s="88">
        <f t="shared" ca="1" si="3"/>
        <v>0</v>
      </c>
      <c r="AL30" s="89">
        <f t="shared" ca="1" si="4"/>
        <v>0</v>
      </c>
      <c r="AM30" s="90">
        <f t="shared" ca="1" si="5"/>
        <v>1</v>
      </c>
      <c r="AO30" t="str">
        <f ca="1">OFFSET(working!$AB$1,working!$AL25,0)</f>
        <v>Locally adapted and resource-efficient nature and natural features</v>
      </c>
    </row>
    <row r="31" spans="1:41" ht="15" customHeight="1">
      <c r="A31" s="120" t="s">
        <v>347</v>
      </c>
      <c r="B31" s="86" t="s">
        <v>399</v>
      </c>
      <c r="C31" s="86" t="s">
        <v>400</v>
      </c>
      <c r="D31" s="104">
        <v>0</v>
      </c>
      <c r="E31" s="104">
        <v>3</v>
      </c>
      <c r="F31" s="104">
        <v>0</v>
      </c>
      <c r="G31" s="104">
        <v>2</v>
      </c>
      <c r="H31" s="104">
        <v>0</v>
      </c>
      <c r="I31" s="104">
        <v>3</v>
      </c>
      <c r="J31" s="104">
        <v>0</v>
      </c>
      <c r="K31" s="104">
        <v>4</v>
      </c>
      <c r="L31" s="104">
        <v>0</v>
      </c>
      <c r="M31" s="104">
        <v>3</v>
      </c>
      <c r="N31" s="104"/>
      <c r="O31" s="104"/>
      <c r="P31" s="104"/>
      <c r="Q31" s="104"/>
      <c r="R31" s="104">
        <v>0</v>
      </c>
      <c r="S31" s="104">
        <v>1</v>
      </c>
      <c r="U31">
        <f ca="1">OFFSET(working!$O$1,working!$AL26,0)</f>
        <v>4</v>
      </c>
      <c r="V31">
        <f ca="1">OFFSET(working!$O$1,working!$AL26,1)</f>
        <v>4</v>
      </c>
      <c r="W31">
        <f ca="1">OFFSET(working!$O$1,working!$AL26,2)</f>
        <v>5</v>
      </c>
      <c r="X31">
        <f ca="1">OFFSET(working!$O$1,working!$AL26,3)</f>
        <v>5</v>
      </c>
      <c r="Y31">
        <f ca="1">OFFSET(working!$O$1,working!$AL26,4)</f>
        <v>5</v>
      </c>
      <c r="Z31">
        <f ca="1">OFFSET(working!$O$1,working!$AL26,5)</f>
        <v>1</v>
      </c>
      <c r="AA31">
        <f ca="1">OFFSET(working!$O$1,working!$AL26,6)</f>
        <v>4</v>
      </c>
      <c r="AB31">
        <f ca="1">OFFSET(working!$O$1,working!$AL26,7)</f>
        <v>5</v>
      </c>
      <c r="AD31" s="88">
        <f t="shared" ca="1" si="0"/>
        <v>4</v>
      </c>
      <c r="AE31" s="89">
        <f t="shared" ca="1" si="1"/>
        <v>5</v>
      </c>
      <c r="AF31" s="89">
        <f t="shared" ca="1" si="2"/>
        <v>5</v>
      </c>
      <c r="AG31" s="90">
        <f ca="1">OFFSET(working!$W$1,working!$AL26,0)</f>
        <v>0</v>
      </c>
      <c r="AI31" t="str">
        <f ca="1">OFFSET(working!$O$1,working!$AL27,12)</f>
        <v>Medium to Long</v>
      </c>
      <c r="AK31" s="88">
        <f t="shared" ca="1" si="3"/>
        <v>0</v>
      </c>
      <c r="AL31" s="89">
        <f t="shared" ca="1" si="4"/>
        <v>1</v>
      </c>
      <c r="AM31" s="90">
        <f t="shared" ca="1" si="5"/>
        <v>1</v>
      </c>
      <c r="AO31" t="str">
        <f ca="1">OFFSET(working!$AB$1,working!$AL26,0)</f>
        <v>Spatially integrated land use and transport networks</v>
      </c>
    </row>
    <row r="32" spans="1:41" ht="15" customHeight="1">
      <c r="A32" s="121"/>
      <c r="B32" s="86" t="s">
        <v>401</v>
      </c>
      <c r="C32" s="86" t="s">
        <v>400</v>
      </c>
      <c r="D32" s="104">
        <v>0</v>
      </c>
      <c r="E32" s="104">
        <v>1</v>
      </c>
      <c r="F32" s="104">
        <v>0</v>
      </c>
      <c r="G32" s="104">
        <v>3</v>
      </c>
      <c r="H32" s="104">
        <v>0</v>
      </c>
      <c r="I32" s="104">
        <v>3</v>
      </c>
      <c r="J32" s="104">
        <v>0</v>
      </c>
      <c r="K32" s="104">
        <v>1</v>
      </c>
      <c r="L32" s="104">
        <v>0</v>
      </c>
      <c r="M32" s="104">
        <v>3</v>
      </c>
      <c r="N32" s="104"/>
      <c r="O32" s="104"/>
      <c r="P32" s="104"/>
      <c r="Q32" s="104"/>
      <c r="R32" s="104">
        <v>0</v>
      </c>
      <c r="S32" s="104">
        <v>1</v>
      </c>
      <c r="U32">
        <f ca="1">OFFSET(working!$O$1,working!$AL27,0)</f>
        <v>5</v>
      </c>
      <c r="V32">
        <f ca="1">OFFSET(working!$O$1,working!$AL27,1)</f>
        <v>5</v>
      </c>
      <c r="W32">
        <f ca="1">OFFSET(working!$O$1,working!$AL27,2)</f>
        <v>5</v>
      </c>
      <c r="X32">
        <f ca="1">OFFSET(working!$O$1,working!$AL27,3)</f>
        <v>4</v>
      </c>
      <c r="Y32">
        <f ca="1">OFFSET(working!$O$1,working!$AL27,4)</f>
        <v>5</v>
      </c>
      <c r="Z32">
        <f ca="1">OFFSET(working!$O$1,working!$AL27,5)</f>
        <v>5</v>
      </c>
      <c r="AA32">
        <f ca="1">OFFSET(working!$O$1,working!$AL27,6)</f>
        <v>5</v>
      </c>
      <c r="AB32">
        <f ca="1">OFFSET(working!$O$1,working!$AL27,7)</f>
        <v>5</v>
      </c>
      <c r="AD32" s="88">
        <f t="shared" ca="1" si="0"/>
        <v>4</v>
      </c>
      <c r="AE32" s="89">
        <f t="shared" ca="1" si="1"/>
        <v>4</v>
      </c>
      <c r="AF32" s="89">
        <f t="shared" ca="1" si="2"/>
        <v>5</v>
      </c>
      <c r="AG32" s="90">
        <f ca="1">OFFSET(working!$W$1,working!$AL27,0)</f>
        <v>0</v>
      </c>
      <c r="AI32" t="str">
        <f ca="1">OFFSET(working!$O$1,working!$AL28,12)</f>
        <v>Short to Medium</v>
      </c>
      <c r="AK32" s="88">
        <f t="shared" ca="1" si="3"/>
        <v>1</v>
      </c>
      <c r="AL32" s="89">
        <f t="shared" ca="1" si="4"/>
        <v>1</v>
      </c>
      <c r="AM32" s="90">
        <f t="shared" ca="1" si="5"/>
        <v>0</v>
      </c>
      <c r="AO32" t="str">
        <f ca="1">OFFSET(working!$AB$1,working!$AL27,0)</f>
        <v>Land use development oriented to public transport</v>
      </c>
    </row>
    <row r="33" spans="1:41" ht="15" customHeight="1">
      <c r="A33" s="120" t="s">
        <v>402</v>
      </c>
      <c r="B33" s="86" t="s">
        <v>403</v>
      </c>
      <c r="C33" s="86" t="s">
        <v>376</v>
      </c>
      <c r="D33" s="104">
        <v>0</v>
      </c>
      <c r="E33" s="104">
        <v>0</v>
      </c>
      <c r="F33" s="104">
        <v>-1</v>
      </c>
      <c r="G33" s="104">
        <v>2</v>
      </c>
      <c r="H33" s="104">
        <v>0</v>
      </c>
      <c r="I33" s="104">
        <v>0</v>
      </c>
      <c r="J33" s="104">
        <v>0</v>
      </c>
      <c r="K33" s="104">
        <v>2</v>
      </c>
      <c r="L33" s="104">
        <v>-1</v>
      </c>
      <c r="M33" s="104">
        <v>0</v>
      </c>
      <c r="N33" s="104"/>
      <c r="O33" s="104"/>
      <c r="P33" s="104"/>
      <c r="Q33" s="104"/>
      <c r="R33" s="104">
        <v>0</v>
      </c>
      <c r="S33" s="104">
        <v>3</v>
      </c>
      <c r="U33">
        <f ca="1">OFFSET(working!$O$1,working!$AL28,0)</f>
        <v>2</v>
      </c>
      <c r="V33">
        <f ca="1">OFFSET(working!$O$1,working!$AL28,1)</f>
        <v>5</v>
      </c>
      <c r="W33">
        <f ca="1">OFFSET(working!$O$1,working!$AL28,2)</f>
        <v>4</v>
      </c>
      <c r="X33">
        <f ca="1">OFFSET(working!$O$1,working!$AL28,3)</f>
        <v>1</v>
      </c>
      <c r="Y33">
        <f ca="1">OFFSET(working!$O$1,working!$AL28,4)</f>
        <v>2</v>
      </c>
      <c r="Z33">
        <f ca="1">OFFSET(working!$O$1,working!$AL28,5)</f>
        <v>4</v>
      </c>
      <c r="AA33">
        <f ca="1">OFFSET(working!$O$1,working!$AL28,6)</f>
        <v>1</v>
      </c>
      <c r="AB33">
        <f ca="1">OFFSET(working!$O$1,working!$AL28,7)</f>
        <v>1</v>
      </c>
      <c r="AD33" s="88">
        <f t="shared" ca="1" si="0"/>
        <v>3</v>
      </c>
      <c r="AE33" s="89">
        <f t="shared" ca="1" si="1"/>
        <v>1</v>
      </c>
      <c r="AF33" s="89">
        <f t="shared" ca="1" si="2"/>
        <v>1</v>
      </c>
      <c r="AG33" s="90">
        <f ca="1">OFFSET(working!$W$1,working!$AL28,0)</f>
        <v>0</v>
      </c>
      <c r="AI33" t="str">
        <f ca="1">OFFSET(working!$O$1,working!$AL29,12)</f>
        <v>Short to Medium</v>
      </c>
      <c r="AK33" s="88">
        <f t="shared" ca="1" si="3"/>
        <v>1</v>
      </c>
      <c r="AL33" s="89">
        <f t="shared" ca="1" si="4"/>
        <v>1</v>
      </c>
      <c r="AM33" s="90">
        <f t="shared" ca="1" si="5"/>
        <v>0</v>
      </c>
      <c r="AO33" t="str">
        <f ca="1">OFFSET(working!$AB$1,working!$AL28,0)</f>
        <v>Dedicated lanes for motorised shared transport</v>
      </c>
    </row>
    <row r="34" spans="1:41" ht="15" customHeight="1">
      <c r="A34" s="121"/>
      <c r="B34" s="86" t="s">
        <v>404</v>
      </c>
      <c r="C34" s="86" t="s">
        <v>376</v>
      </c>
      <c r="D34" s="104">
        <v>0</v>
      </c>
      <c r="E34" s="104">
        <v>2</v>
      </c>
      <c r="F34" s="104">
        <v>0</v>
      </c>
      <c r="G34" s="104">
        <v>3</v>
      </c>
      <c r="H34" s="104">
        <v>0</v>
      </c>
      <c r="I34" s="104">
        <v>0</v>
      </c>
      <c r="J34" s="104">
        <v>0</v>
      </c>
      <c r="K34" s="104">
        <v>2</v>
      </c>
      <c r="L34" s="104">
        <v>0</v>
      </c>
      <c r="M34" s="104">
        <v>4</v>
      </c>
      <c r="N34" s="104">
        <v>0</v>
      </c>
      <c r="O34" s="104">
        <v>1</v>
      </c>
      <c r="P34" s="104"/>
      <c r="Q34" s="104"/>
      <c r="R34" s="104">
        <v>0</v>
      </c>
      <c r="S34" s="104">
        <v>2</v>
      </c>
      <c r="U34">
        <f ca="1">OFFSET(working!$O$1,working!$AL29,0)</f>
        <v>5</v>
      </c>
      <c r="V34">
        <f ca="1">OFFSET(working!$O$1,working!$AL29,1)</f>
        <v>4</v>
      </c>
      <c r="W34">
        <f ca="1">OFFSET(working!$O$1,working!$AL29,2)</f>
        <v>3</v>
      </c>
      <c r="X34">
        <f ca="1">OFFSET(working!$O$1,working!$AL29,3)</f>
        <v>2</v>
      </c>
      <c r="Y34">
        <f ca="1">OFFSET(working!$O$1,working!$AL29,4)</f>
        <v>4</v>
      </c>
      <c r="Z34">
        <f ca="1">OFFSET(working!$O$1,working!$AL29,5)</f>
        <v>4</v>
      </c>
      <c r="AA34">
        <f ca="1">OFFSET(working!$O$1,working!$AL29,6)</f>
        <v>1</v>
      </c>
      <c r="AB34">
        <f ca="1">OFFSET(working!$O$1,working!$AL29,7)</f>
        <v>3</v>
      </c>
      <c r="AD34" s="88">
        <f t="shared" ca="1" si="0"/>
        <v>3</v>
      </c>
      <c r="AE34" s="89">
        <f t="shared" ca="1" si="1"/>
        <v>3</v>
      </c>
      <c r="AF34" s="89">
        <f t="shared" ca="1" si="2"/>
        <v>3</v>
      </c>
      <c r="AG34" s="90">
        <f ca="1">OFFSET(working!$W$1,working!$AL29,0)</f>
        <v>0</v>
      </c>
      <c r="AI34" t="str">
        <f ca="1">OFFSET(working!$O$1,working!$AL30,12)</f>
        <v>Short</v>
      </c>
      <c r="AK34" s="88">
        <f t="shared" ca="1" si="3"/>
        <v>1</v>
      </c>
      <c r="AL34" s="89">
        <f t="shared" ca="1" si="4"/>
        <v>0</v>
      </c>
      <c r="AM34" s="90">
        <f t="shared" ca="1" si="5"/>
        <v>0</v>
      </c>
      <c r="AO34" t="str">
        <f ca="1">OFFSET(working!$AB$1,working!$AL29,0)</f>
        <v>Communications technology for real time management of networks</v>
      </c>
    </row>
    <row r="35" spans="1:41" ht="15" customHeight="1">
      <c r="A35" s="121"/>
      <c r="B35" s="86" t="s">
        <v>405</v>
      </c>
      <c r="C35" s="86" t="s">
        <v>376</v>
      </c>
      <c r="D35" s="104">
        <v>-1</v>
      </c>
      <c r="E35" s="104">
        <v>2</v>
      </c>
      <c r="F35" s="104">
        <v>-1</v>
      </c>
      <c r="G35" s="104">
        <v>3</v>
      </c>
      <c r="H35" s="104">
        <v>-1</v>
      </c>
      <c r="I35" s="104">
        <v>4</v>
      </c>
      <c r="J35" s="104">
        <v>0</v>
      </c>
      <c r="K35" s="104">
        <v>3</v>
      </c>
      <c r="L35" s="104">
        <v>0</v>
      </c>
      <c r="M35" s="104">
        <v>3</v>
      </c>
      <c r="N35" s="104"/>
      <c r="O35" s="104"/>
      <c r="P35" s="104"/>
      <c r="Q35" s="104"/>
      <c r="R35" s="104">
        <v>0</v>
      </c>
      <c r="S35" s="104">
        <v>2</v>
      </c>
      <c r="U35">
        <f ca="1">OFFSET(working!$O$1,working!$AL30,0)</f>
        <v>2</v>
      </c>
      <c r="V35">
        <f ca="1">OFFSET(working!$O$1,working!$AL30,1)</f>
        <v>3</v>
      </c>
      <c r="W35">
        <f ca="1">OFFSET(working!$O$1,working!$AL30,2)</f>
        <v>3</v>
      </c>
      <c r="X35">
        <f ca="1">OFFSET(working!$O$1,working!$AL30,3)</f>
        <v>3</v>
      </c>
      <c r="Y35">
        <f ca="1">OFFSET(working!$O$1,working!$AL30,4)</f>
        <v>3</v>
      </c>
      <c r="Z35">
        <f ca="1">OFFSET(working!$O$1,working!$AL30,5)</f>
        <v>3</v>
      </c>
      <c r="AA35">
        <f ca="1">OFFSET(working!$O$1,working!$AL30,6)</f>
        <v>4</v>
      </c>
      <c r="AB35">
        <f ca="1">OFFSET(working!$O$1,working!$AL30,7)</f>
        <v>4</v>
      </c>
      <c r="AD35" s="88">
        <f t="shared" ca="1" si="0"/>
        <v>2</v>
      </c>
      <c r="AE35" s="89">
        <f t="shared" ca="1" si="1"/>
        <v>3</v>
      </c>
      <c r="AF35" s="89">
        <f t="shared" ca="1" si="2"/>
        <v>4</v>
      </c>
      <c r="AG35" s="90">
        <f ca="1">OFFSET(working!$W$1,working!$AL30,0)</f>
        <v>0</v>
      </c>
      <c r="AI35" t="str">
        <f ca="1">OFFSET(working!$O$1,working!$AL31,12)</f>
        <v>Short</v>
      </c>
      <c r="AK35" s="88">
        <f t="shared" ca="1" si="3"/>
        <v>1</v>
      </c>
      <c r="AL35" s="89">
        <f t="shared" ca="1" si="4"/>
        <v>0</v>
      </c>
      <c r="AM35" s="90">
        <f t="shared" ca="1" si="5"/>
        <v>0</v>
      </c>
      <c r="AO35" t="str">
        <f ca="1">OFFSET(working!$AB$1,working!$AL30,0)</f>
        <v>Reduce vehicle traffic speeds and volumes in built up areas</v>
      </c>
    </row>
    <row r="36" spans="1:41" ht="15" customHeight="1">
      <c r="A36" s="121"/>
      <c r="B36" s="86" t="s">
        <v>406</v>
      </c>
      <c r="C36" s="86" t="s">
        <v>376</v>
      </c>
      <c r="D36" s="104">
        <v>-1</v>
      </c>
      <c r="E36" s="104">
        <v>2</v>
      </c>
      <c r="F36" s="104">
        <v>-1</v>
      </c>
      <c r="G36" s="104">
        <v>3</v>
      </c>
      <c r="H36" s="104">
        <v>-1</v>
      </c>
      <c r="I36" s="104">
        <v>4</v>
      </c>
      <c r="J36" s="104">
        <v>0</v>
      </c>
      <c r="K36" s="104">
        <v>3</v>
      </c>
      <c r="L36" s="104">
        <v>0</v>
      </c>
      <c r="M36" s="104">
        <v>3</v>
      </c>
      <c r="N36" s="104"/>
      <c r="O36" s="104"/>
      <c r="P36" s="104"/>
      <c r="Q36" s="104"/>
      <c r="R36" s="104">
        <v>0</v>
      </c>
      <c r="S36" s="104">
        <v>2</v>
      </c>
      <c r="U36">
        <f ca="1">OFFSET(working!$O$1,working!$AL31,0)</f>
        <v>2</v>
      </c>
      <c r="V36">
        <f ca="1">OFFSET(working!$O$1,working!$AL31,1)</f>
        <v>3</v>
      </c>
      <c r="W36">
        <f ca="1">OFFSET(working!$O$1,working!$AL31,2)</f>
        <v>3</v>
      </c>
      <c r="X36">
        <f ca="1">OFFSET(working!$O$1,working!$AL31,3)</f>
        <v>3</v>
      </c>
      <c r="Y36">
        <f ca="1">OFFSET(working!$O$1,working!$AL31,4)</f>
        <v>3</v>
      </c>
      <c r="Z36">
        <f ca="1">OFFSET(working!$O$1,working!$AL31,5)</f>
        <v>3</v>
      </c>
      <c r="AA36">
        <f ca="1">OFFSET(working!$O$1,working!$AL31,6)</f>
        <v>4</v>
      </c>
      <c r="AB36">
        <f ca="1">OFFSET(working!$O$1,working!$AL31,7)</f>
        <v>4</v>
      </c>
      <c r="AD36" s="88">
        <f t="shared" ca="1" si="0"/>
        <v>2</v>
      </c>
      <c r="AE36" s="89">
        <f t="shared" ca="1" si="1"/>
        <v>3</v>
      </c>
      <c r="AF36" s="89">
        <f t="shared" ca="1" si="2"/>
        <v>4</v>
      </c>
      <c r="AG36" s="90">
        <f ca="1">OFFSET(working!$W$1,working!$AL31,0)</f>
        <v>0</v>
      </c>
      <c r="AI36" t="str">
        <f ca="1">OFFSET(working!$O$1,working!$AL32,12)</f>
        <v>Short</v>
      </c>
      <c r="AK36" s="88">
        <f t="shared" ca="1" si="3"/>
        <v>1</v>
      </c>
      <c r="AL36" s="89">
        <f t="shared" ca="1" si="4"/>
        <v>0</v>
      </c>
      <c r="AM36" s="90">
        <f t="shared" ca="1" si="5"/>
        <v>0</v>
      </c>
      <c r="AO36" t="str">
        <f ca="1">OFFSET(working!$AB$1,working!$AL31,0)</f>
        <v>Conversion of road capacity to shared and active modes</v>
      </c>
    </row>
    <row r="37" spans="1:41" ht="15" customHeight="1">
      <c r="A37" s="86" t="s">
        <v>171</v>
      </c>
      <c r="B37" s="86" t="s">
        <v>407</v>
      </c>
      <c r="C37" s="86" t="s">
        <v>408</v>
      </c>
      <c r="D37" s="104">
        <v>0</v>
      </c>
      <c r="E37" s="104">
        <v>2</v>
      </c>
      <c r="F37" s="104">
        <v>0</v>
      </c>
      <c r="G37" s="104">
        <v>2</v>
      </c>
      <c r="H37" s="104"/>
      <c r="I37" s="104"/>
      <c r="J37" s="104">
        <v>-1</v>
      </c>
      <c r="K37" s="104">
        <v>2</v>
      </c>
      <c r="L37" s="104">
        <v>0</v>
      </c>
      <c r="M37" s="104">
        <v>2</v>
      </c>
      <c r="N37" s="104"/>
      <c r="O37" s="104"/>
      <c r="P37" s="104"/>
      <c r="Q37" s="104"/>
      <c r="R37" s="104">
        <v>-2</v>
      </c>
      <c r="S37" s="104">
        <v>0</v>
      </c>
      <c r="U37">
        <f ca="1">OFFSET(working!$O$1,working!$AL32,0)</f>
        <v>5</v>
      </c>
      <c r="V37">
        <f ca="1">OFFSET(working!$O$1,working!$AL32,1)</f>
        <v>5</v>
      </c>
      <c r="W37">
        <f ca="1">OFFSET(working!$O$1,working!$AL32,2)</f>
        <v>4</v>
      </c>
      <c r="X37">
        <f ca="1">OFFSET(working!$O$1,working!$AL32,3)</f>
        <v>3</v>
      </c>
      <c r="Y37">
        <f ca="1">OFFSET(working!$O$1,working!$AL32,4)</f>
        <v>3</v>
      </c>
      <c r="Z37">
        <f ca="1">OFFSET(working!$O$1,working!$AL32,5)</f>
        <v>3</v>
      </c>
      <c r="AA37">
        <f ca="1">OFFSET(working!$O$1,working!$AL32,6)</f>
        <v>3</v>
      </c>
      <c r="AB37">
        <f ca="1">OFFSET(working!$O$1,working!$AL32,7)</f>
        <v>3</v>
      </c>
      <c r="AD37" s="88">
        <f t="shared" ca="1" si="0"/>
        <v>4</v>
      </c>
      <c r="AE37" s="89">
        <f t="shared" ca="1" si="1"/>
        <v>3</v>
      </c>
      <c r="AF37" s="89">
        <f t="shared" ca="1" si="2"/>
        <v>3</v>
      </c>
      <c r="AG37" s="90">
        <f ca="1">OFFSET(working!$W$1,working!$AL32,0)</f>
        <v>0</v>
      </c>
      <c r="AI37" t="str">
        <f ca="1">OFFSET(working!$O$1,working!$AL33,12)</f>
        <v>Short</v>
      </c>
      <c r="AK37" s="88">
        <f t="shared" ca="1" si="3"/>
        <v>1</v>
      </c>
      <c r="AL37" s="89">
        <f t="shared" ca="1" si="4"/>
        <v>0</v>
      </c>
      <c r="AM37" s="90">
        <f t="shared" ca="1" si="5"/>
        <v>0</v>
      </c>
      <c r="AO37" t="str">
        <f ca="1">OFFSET(working!$AB$1,working!$AL32,0)</f>
        <v>Area based parking restrictions</v>
      </c>
    </row>
    <row r="38" spans="1:41" ht="15" customHeight="1">
      <c r="A38" s="120" t="s">
        <v>409</v>
      </c>
      <c r="B38" s="86" t="s">
        <v>410</v>
      </c>
      <c r="C38" s="86" t="s">
        <v>411</v>
      </c>
      <c r="D38" s="104">
        <v>-1</v>
      </c>
      <c r="E38" s="104">
        <v>1</v>
      </c>
      <c r="F38" s="104">
        <v>0</v>
      </c>
      <c r="G38" s="104">
        <v>3</v>
      </c>
      <c r="H38" s="104">
        <v>0</v>
      </c>
      <c r="I38" s="104">
        <v>1</v>
      </c>
      <c r="J38" s="104">
        <v>-3</v>
      </c>
      <c r="K38" s="104">
        <v>0</v>
      </c>
      <c r="L38" s="104">
        <v>0</v>
      </c>
      <c r="M38" s="104">
        <v>1</v>
      </c>
      <c r="N38" s="104"/>
      <c r="O38" s="104"/>
      <c r="P38" s="104"/>
      <c r="Q38" s="104"/>
      <c r="R38" s="104">
        <v>-5</v>
      </c>
      <c r="S38" s="104">
        <v>0</v>
      </c>
      <c r="U38">
        <f ca="1">OFFSET(working!$O$1,working!$AL33,0)</f>
        <v>0</v>
      </c>
      <c r="V38">
        <f ca="1">OFFSET(working!$O$1,working!$AL33,1)</f>
        <v>0</v>
      </c>
      <c r="W38">
        <f ca="1">OFFSET(working!$O$1,working!$AL33,2)</f>
        <v>0</v>
      </c>
      <c r="X38">
        <f ca="1">OFFSET(working!$O$1,working!$AL33,3)</f>
        <v>0</v>
      </c>
      <c r="Y38">
        <f ca="1">OFFSET(working!$O$1,working!$AL33,4)</f>
        <v>0</v>
      </c>
      <c r="Z38">
        <f ca="1">OFFSET(working!$O$1,working!$AL33,5)</f>
        <v>0</v>
      </c>
      <c r="AA38">
        <f ca="1">OFFSET(working!$O$1,working!$AL33,6)</f>
        <v>0</v>
      </c>
      <c r="AB38">
        <f ca="1">OFFSET(working!$O$1,working!$AL33,7)</f>
        <v>0</v>
      </c>
      <c r="AD38" s="88">
        <f t="shared" ca="1" si="0"/>
        <v>0</v>
      </c>
      <c r="AE38" s="89">
        <f t="shared" ca="1" si="1"/>
        <v>0</v>
      </c>
      <c r="AF38" s="89">
        <f t="shared" ca="1" si="2"/>
        <v>0</v>
      </c>
      <c r="AG38" s="90">
        <f ca="1">OFFSET(working!$W$1,working!$AL33,0)</f>
        <v>5</v>
      </c>
      <c r="AI38" t="str">
        <f ca="1">OFFSET(working!$O$1,working!$AL34,12)</f>
        <v>Short</v>
      </c>
      <c r="AK38" s="88">
        <f t="shared" ca="1" si="3"/>
        <v>1</v>
      </c>
      <c r="AL38" s="89">
        <f t="shared" ca="1" si="4"/>
        <v>0</v>
      </c>
      <c r="AM38" s="90">
        <f t="shared" ca="1" si="5"/>
        <v>0</v>
      </c>
      <c r="AO38" t="str">
        <f ca="1">OFFSET(working!$AB$1,working!$AL33,0)</f>
        <v>Fuel purchase volumetric levy</v>
      </c>
    </row>
    <row r="39" spans="1:41" ht="15" customHeight="1">
      <c r="A39" s="121"/>
      <c r="B39" s="86" t="s">
        <v>412</v>
      </c>
      <c r="C39" s="86" t="s">
        <v>411</v>
      </c>
      <c r="D39" s="104">
        <v>0</v>
      </c>
      <c r="E39" s="104">
        <v>0</v>
      </c>
      <c r="F39" s="104">
        <v>0</v>
      </c>
      <c r="G39" s="104">
        <v>2</v>
      </c>
      <c r="H39" s="104">
        <v>0</v>
      </c>
      <c r="I39" s="104">
        <v>1</v>
      </c>
      <c r="J39" s="104">
        <v>0</v>
      </c>
      <c r="K39" s="104">
        <v>3</v>
      </c>
      <c r="L39" s="104">
        <v>0</v>
      </c>
      <c r="M39" s="104">
        <v>2</v>
      </c>
      <c r="N39" s="104"/>
      <c r="O39" s="104"/>
      <c r="P39" s="104"/>
      <c r="Q39" s="104"/>
      <c r="R39" s="104">
        <v>0</v>
      </c>
      <c r="S39" s="104">
        <v>2</v>
      </c>
      <c r="U39">
        <f ca="1">OFFSET(working!$O$1,working!$AL34,0)</f>
        <v>5</v>
      </c>
      <c r="V39">
        <f ca="1">OFFSET(working!$O$1,working!$AL34,1)</f>
        <v>5</v>
      </c>
      <c r="W39">
        <f ca="1">OFFSET(working!$O$1,working!$AL34,2)</f>
        <v>4</v>
      </c>
      <c r="X39">
        <f ca="1">OFFSET(working!$O$1,working!$AL34,3)</f>
        <v>4</v>
      </c>
      <c r="Y39">
        <f ca="1">OFFSET(working!$O$1,working!$AL34,4)</f>
        <v>3</v>
      </c>
      <c r="Z39">
        <f ca="1">OFFSET(working!$O$1,working!$AL34,5)</f>
        <v>1</v>
      </c>
      <c r="AA39">
        <f ca="1">OFFSET(working!$O$1,working!$AL34,6)</f>
        <v>2</v>
      </c>
      <c r="AB39">
        <f ca="1">OFFSET(working!$O$1,working!$AL34,7)</f>
        <v>3</v>
      </c>
      <c r="AD39" s="88">
        <f t="shared" ref="AD39:AD70" ca="1" si="6">INT(AVERAGE(U39:X39))</f>
        <v>4</v>
      </c>
      <c r="AE39" s="89">
        <f t="shared" ref="AE39:AE70" ca="1" si="7">INT(AVERAGE(X39:Y39))</f>
        <v>3</v>
      </c>
      <c r="AF39" s="89">
        <f t="shared" ref="AF39:AF70" ca="1" si="8">MAX(AA39:AB39)</f>
        <v>3</v>
      </c>
      <c r="AG39" s="90">
        <f ca="1">OFFSET(working!$W$1,working!$AL34,0)</f>
        <v>0</v>
      </c>
      <c r="AI39" t="str">
        <f ca="1">OFFSET(working!$O$1,working!$AL35,12)</f>
        <v>Short</v>
      </c>
      <c r="AK39" s="88">
        <f t="shared" ref="AK39:AK70" ca="1" si="9">IF(ISNUMBER(SEARCH("Short",$AI39)),1,0)</f>
        <v>1</v>
      </c>
      <c r="AL39" s="89">
        <f t="shared" ref="AL39:AL70" ca="1" si="10">IF(ISNUMBER(SEARCH("Medium",$AI39)),1,0)</f>
        <v>0</v>
      </c>
      <c r="AM39" s="90">
        <f t="shared" ref="AM39:AM70" ca="1" si="11">IF(ISNUMBER(SEARCH("Long",$AI39)),1,0)</f>
        <v>0</v>
      </c>
      <c r="AO39" t="str">
        <f ca="1">OFFSET(working!$AB$1,working!$AL34,0)</f>
        <v>Single ticket journey transfer between public transport</v>
      </c>
    </row>
    <row r="40" spans="1:41" ht="15" customHeight="1">
      <c r="A40" s="121"/>
      <c r="B40" s="86" t="s">
        <v>413</v>
      </c>
      <c r="C40" s="86" t="s">
        <v>411</v>
      </c>
      <c r="D40" s="104">
        <v>-1</v>
      </c>
      <c r="E40" s="104">
        <v>0</v>
      </c>
      <c r="F40" s="104">
        <v>-1</v>
      </c>
      <c r="G40" s="104">
        <v>3</v>
      </c>
      <c r="H40" s="104">
        <v>0</v>
      </c>
      <c r="I40" s="104">
        <v>3</v>
      </c>
      <c r="J40" s="104">
        <v>-1</v>
      </c>
      <c r="K40" s="104">
        <v>3</v>
      </c>
      <c r="L40" s="104">
        <v>0</v>
      </c>
      <c r="M40" s="104">
        <v>3</v>
      </c>
      <c r="N40" s="104"/>
      <c r="O40" s="104"/>
      <c r="P40" s="104"/>
      <c r="Q40" s="104"/>
      <c r="R40" s="104">
        <v>-2</v>
      </c>
      <c r="S40" s="104">
        <v>0</v>
      </c>
      <c r="U40">
        <f ca="1">OFFSET(working!$O$1,working!$AL35,0)</f>
        <v>4</v>
      </c>
      <c r="V40">
        <f ca="1">OFFSET(working!$O$1,working!$AL35,1)</f>
        <v>4</v>
      </c>
      <c r="W40">
        <f ca="1">OFFSET(working!$O$1,working!$AL35,2)</f>
        <v>2</v>
      </c>
      <c r="X40">
        <f ca="1">OFFSET(working!$O$1,working!$AL35,3)</f>
        <v>2</v>
      </c>
      <c r="Y40">
        <f ca="1">OFFSET(working!$O$1,working!$AL35,4)</f>
        <v>4</v>
      </c>
      <c r="Z40">
        <f ca="1">OFFSET(working!$O$1,working!$AL35,5)</f>
        <v>0</v>
      </c>
      <c r="AA40">
        <f ca="1">OFFSET(working!$O$1,working!$AL35,6)</f>
        <v>2</v>
      </c>
      <c r="AB40">
        <f ca="1">OFFSET(working!$O$1,working!$AL35,7)</f>
        <v>4</v>
      </c>
      <c r="AD40" s="88">
        <f t="shared" ca="1" si="6"/>
        <v>3</v>
      </c>
      <c r="AE40" s="89">
        <f t="shared" ca="1" si="7"/>
        <v>3</v>
      </c>
      <c r="AF40" s="89">
        <f t="shared" ca="1" si="8"/>
        <v>4</v>
      </c>
      <c r="AG40" s="90">
        <f ca="1">OFFSET(working!$W$1,working!$AL35,0)</f>
        <v>0</v>
      </c>
      <c r="AI40" t="str">
        <f ca="1">OFFSET(working!$O$1,working!$AL36,12)</f>
        <v>Short</v>
      </c>
      <c r="AK40" s="88">
        <f t="shared" ca="1" si="9"/>
        <v>1</v>
      </c>
      <c r="AL40" s="89">
        <f t="shared" ca="1" si="10"/>
        <v>0</v>
      </c>
      <c r="AM40" s="90">
        <f t="shared" ca="1" si="11"/>
        <v>0</v>
      </c>
      <c r="AO40" t="str">
        <f ca="1">OFFSET(working!$AB$1,working!$AL35,0)</f>
        <v>Levies for parking use</v>
      </c>
    </row>
    <row r="41" spans="1:41" ht="15" customHeight="1">
      <c r="A41" s="121"/>
      <c r="B41" s="86" t="s">
        <v>414</v>
      </c>
      <c r="C41" s="86" t="s">
        <v>411</v>
      </c>
      <c r="D41" s="104">
        <v>-1</v>
      </c>
      <c r="E41" s="104">
        <v>1</v>
      </c>
      <c r="F41" s="104">
        <v>0</v>
      </c>
      <c r="G41" s="104">
        <v>3</v>
      </c>
      <c r="H41" s="104">
        <v>0</v>
      </c>
      <c r="I41" s="104">
        <v>1</v>
      </c>
      <c r="J41" s="104">
        <v>-3</v>
      </c>
      <c r="K41" s="104">
        <v>0</v>
      </c>
      <c r="L41" s="104">
        <v>0</v>
      </c>
      <c r="M41" s="104">
        <v>1</v>
      </c>
      <c r="N41" s="104"/>
      <c r="O41" s="104"/>
      <c r="P41" s="104"/>
      <c r="Q41" s="104"/>
      <c r="R41" s="104">
        <v>-5</v>
      </c>
      <c r="S41" s="104">
        <v>0</v>
      </c>
      <c r="U41">
        <f ca="1">OFFSET(working!$O$1,working!$AL36,0)</f>
        <v>0</v>
      </c>
      <c r="V41">
        <f ca="1">OFFSET(working!$O$1,working!$AL36,1)</f>
        <v>0</v>
      </c>
      <c r="W41">
        <f ca="1">OFFSET(working!$O$1,working!$AL36,2)</f>
        <v>0</v>
      </c>
      <c r="X41">
        <f ca="1">OFFSET(working!$O$1,working!$AL36,3)</f>
        <v>0</v>
      </c>
      <c r="Y41">
        <f ca="1">OFFSET(working!$O$1,working!$AL36,4)</f>
        <v>0</v>
      </c>
      <c r="Z41">
        <f ca="1">OFFSET(working!$O$1,working!$AL36,5)</f>
        <v>0</v>
      </c>
      <c r="AA41">
        <f ca="1">OFFSET(working!$O$1,working!$AL36,6)</f>
        <v>0</v>
      </c>
      <c r="AB41">
        <f ca="1">OFFSET(working!$O$1,working!$AL36,7)</f>
        <v>0</v>
      </c>
      <c r="AD41" s="88">
        <f t="shared" ca="1" si="6"/>
        <v>0</v>
      </c>
      <c r="AE41" s="89">
        <f t="shared" ca="1" si="7"/>
        <v>0</v>
      </c>
      <c r="AF41" s="89">
        <f t="shared" ca="1" si="8"/>
        <v>0</v>
      </c>
      <c r="AG41" s="90">
        <f ca="1">OFFSET(working!$W$1,working!$AL36,0)</f>
        <v>5</v>
      </c>
      <c r="AI41" t="str">
        <f ca="1">OFFSET(working!$O$1,working!$AL37,12)</f>
        <v>Short</v>
      </c>
      <c r="AK41" s="88">
        <f t="shared" ca="1" si="9"/>
        <v>1</v>
      </c>
      <c r="AL41" s="89">
        <f t="shared" ca="1" si="10"/>
        <v>0</v>
      </c>
      <c r="AM41" s="90">
        <f t="shared" ca="1" si="11"/>
        <v>0</v>
      </c>
      <c r="AO41" t="str">
        <f ca="1">OFFSET(working!$AB$1,working!$AL36,0)</f>
        <v>Distance based travel levies</v>
      </c>
    </row>
    <row r="42" spans="1:41" ht="15" customHeight="1">
      <c r="A42" s="121"/>
      <c r="B42" s="86" t="s">
        <v>415</v>
      </c>
      <c r="C42" s="86" t="s">
        <v>411</v>
      </c>
      <c r="D42" s="104">
        <v>-1</v>
      </c>
      <c r="E42" s="104">
        <v>1</v>
      </c>
      <c r="F42" s="104"/>
      <c r="G42" s="104"/>
      <c r="H42" s="104">
        <v>0</v>
      </c>
      <c r="I42" s="104">
        <v>2</v>
      </c>
      <c r="J42" s="104">
        <v>-3</v>
      </c>
      <c r="K42" s="104">
        <v>0</v>
      </c>
      <c r="L42" s="104">
        <v>0</v>
      </c>
      <c r="M42" s="104">
        <v>2</v>
      </c>
      <c r="N42" s="104"/>
      <c r="O42" s="104"/>
      <c r="P42" s="104"/>
      <c r="Q42" s="104"/>
      <c r="R42" s="104">
        <v>-5</v>
      </c>
      <c r="S42" s="104">
        <v>2</v>
      </c>
      <c r="U42">
        <f ca="1">OFFSET(working!$O$1,working!$AL37,0)</f>
        <v>0</v>
      </c>
      <c r="V42">
        <f ca="1">OFFSET(working!$O$1,working!$AL37,1)</f>
        <v>0</v>
      </c>
      <c r="W42">
        <f ca="1">OFFSET(working!$O$1,working!$AL37,2)</f>
        <v>0</v>
      </c>
      <c r="X42">
        <f ca="1">OFFSET(working!$O$1,working!$AL37,3)</f>
        <v>0</v>
      </c>
      <c r="Y42">
        <f ca="1">OFFSET(working!$O$1,working!$AL37,4)</f>
        <v>0</v>
      </c>
      <c r="Z42">
        <f ca="1">OFFSET(working!$O$1,working!$AL37,5)</f>
        <v>0</v>
      </c>
      <c r="AA42">
        <f ca="1">OFFSET(working!$O$1,working!$AL37,6)</f>
        <v>0</v>
      </c>
      <c r="AB42">
        <f ca="1">OFFSET(working!$O$1,working!$AL37,7)</f>
        <v>0</v>
      </c>
      <c r="AD42" s="88">
        <f t="shared" ca="1" si="6"/>
        <v>0</v>
      </c>
      <c r="AE42" s="89">
        <f t="shared" ca="1" si="7"/>
        <v>0</v>
      </c>
      <c r="AF42" s="89">
        <f t="shared" ca="1" si="8"/>
        <v>0</v>
      </c>
      <c r="AG42" s="90">
        <f ca="1">OFFSET(working!$W$1,working!$AL37,0)</f>
        <v>0</v>
      </c>
      <c r="AI42" t="str">
        <f ca="1">OFFSET(working!$O$1,working!$AL38,12)</f>
        <v>Short</v>
      </c>
      <c r="AK42" s="88">
        <f t="shared" ca="1" si="9"/>
        <v>1</v>
      </c>
      <c r="AL42" s="89">
        <f t="shared" ca="1" si="10"/>
        <v>0</v>
      </c>
      <c r="AM42" s="90">
        <f t="shared" ca="1" si="11"/>
        <v>0</v>
      </c>
      <c r="AO42" t="str">
        <f ca="1">OFFSET(working!$AB$1,working!$AL37,0)</f>
        <v>Registration levies</v>
      </c>
    </row>
    <row r="43" spans="1:41" ht="15" customHeight="1">
      <c r="A43" s="121"/>
      <c r="B43" s="86" t="s">
        <v>416</v>
      </c>
      <c r="C43" s="86" t="s">
        <v>411</v>
      </c>
      <c r="D43" s="104">
        <v>0</v>
      </c>
      <c r="E43" s="104">
        <v>0</v>
      </c>
      <c r="F43" s="104">
        <v>0</v>
      </c>
      <c r="G43" s="104">
        <v>2</v>
      </c>
      <c r="H43" s="104">
        <v>0</v>
      </c>
      <c r="I43" s="104">
        <v>2</v>
      </c>
      <c r="J43" s="104">
        <v>0</v>
      </c>
      <c r="K43" s="104">
        <v>4</v>
      </c>
      <c r="L43" s="104">
        <v>0</v>
      </c>
      <c r="M43" s="104">
        <v>1</v>
      </c>
      <c r="N43" s="104"/>
      <c r="O43" s="104"/>
      <c r="P43" s="104"/>
      <c r="Q43" s="104"/>
      <c r="R43" s="104"/>
      <c r="S43" s="104"/>
      <c r="U43">
        <f ca="1">OFFSET(working!$O$1,working!$AL38,0)</f>
        <v>3</v>
      </c>
      <c r="V43">
        <f ca="1">OFFSET(working!$O$1,working!$AL38,1)</f>
        <v>3</v>
      </c>
      <c r="W43">
        <f ca="1">OFFSET(working!$O$1,working!$AL38,2)</f>
        <v>3</v>
      </c>
      <c r="X43">
        <f ca="1">OFFSET(working!$O$1,working!$AL38,3)</f>
        <v>3</v>
      </c>
      <c r="Y43">
        <f ca="1">OFFSET(working!$O$1,working!$AL38,4)</f>
        <v>3</v>
      </c>
      <c r="Z43">
        <f ca="1">OFFSET(working!$O$1,working!$AL38,5)</f>
        <v>3</v>
      </c>
      <c r="AA43">
        <f ca="1">OFFSET(working!$O$1,working!$AL38,6)</f>
        <v>3</v>
      </c>
      <c r="AB43">
        <f ca="1">OFFSET(working!$O$1,working!$AL38,7)</f>
        <v>3</v>
      </c>
      <c r="AD43" s="88">
        <f t="shared" ca="1" si="6"/>
        <v>3</v>
      </c>
      <c r="AE43" s="89">
        <f t="shared" ca="1" si="7"/>
        <v>3</v>
      </c>
      <c r="AF43" s="89">
        <f t="shared" ca="1" si="8"/>
        <v>3</v>
      </c>
      <c r="AG43" s="90">
        <f ca="1">OFFSET(working!$W$1,working!$AL38,0)</f>
        <v>0</v>
      </c>
      <c r="AI43" t="str">
        <f ca="1">OFFSET(working!$O$1,working!$AL39,12)</f>
        <v>Medium to Long</v>
      </c>
      <c r="AK43" s="88">
        <f t="shared" ca="1" si="9"/>
        <v>0</v>
      </c>
      <c r="AL43" s="89">
        <f t="shared" ca="1" si="10"/>
        <v>1</v>
      </c>
      <c r="AM43" s="90">
        <f t="shared" ca="1" si="11"/>
        <v>1</v>
      </c>
      <c r="AO43" t="str">
        <f ca="1">OFFSET(working!$AB$1,working!$AL38,0)</f>
        <v>Public transport fare reductions</v>
      </c>
    </row>
    <row r="44" spans="1:41" ht="15" customHeight="1">
      <c r="A44" s="121"/>
      <c r="B44" s="86" t="s">
        <v>417</v>
      </c>
      <c r="C44" s="86" t="s">
        <v>411</v>
      </c>
      <c r="D44" s="104">
        <v>0</v>
      </c>
      <c r="E44" s="104">
        <v>3</v>
      </c>
      <c r="F44" s="104">
        <v>0</v>
      </c>
      <c r="G44" s="104">
        <v>4</v>
      </c>
      <c r="H44" s="104">
        <v>0</v>
      </c>
      <c r="I44" s="104">
        <v>3</v>
      </c>
      <c r="J44" s="104">
        <v>-3</v>
      </c>
      <c r="K44" s="104">
        <v>3</v>
      </c>
      <c r="L44" s="104">
        <v>0</v>
      </c>
      <c r="M44" s="104">
        <v>3</v>
      </c>
      <c r="N44" s="104"/>
      <c r="O44" s="104"/>
      <c r="P44" s="104"/>
      <c r="Q44" s="104"/>
      <c r="R44" s="104">
        <v>-4</v>
      </c>
      <c r="S44" s="104">
        <v>0</v>
      </c>
      <c r="U44">
        <f ca="1">OFFSET(working!$O$1,working!$AL39,0)</f>
        <v>5</v>
      </c>
      <c r="V44">
        <f ca="1">OFFSET(working!$O$1,working!$AL39,1)</f>
        <v>2</v>
      </c>
      <c r="W44">
        <f ca="1">OFFSET(working!$O$1,working!$AL39,2)</f>
        <v>3</v>
      </c>
      <c r="X44">
        <f ca="1">OFFSET(working!$O$1,working!$AL39,3)</f>
        <v>1</v>
      </c>
      <c r="Y44">
        <f ca="1">OFFSET(working!$O$1,working!$AL39,4)</f>
        <v>2</v>
      </c>
      <c r="Z44">
        <f ca="1">OFFSET(working!$O$1,working!$AL39,5)</f>
        <v>3</v>
      </c>
      <c r="AA44">
        <f ca="1">OFFSET(working!$O$1,working!$AL39,6)</f>
        <v>1</v>
      </c>
      <c r="AB44">
        <f ca="1">OFFSET(working!$O$1,working!$AL39,7)</f>
        <v>2</v>
      </c>
      <c r="AD44" s="88">
        <f t="shared" ca="1" si="6"/>
        <v>2</v>
      </c>
      <c r="AE44" s="89">
        <f t="shared" ca="1" si="7"/>
        <v>1</v>
      </c>
      <c r="AF44" s="89">
        <f t="shared" ca="1" si="8"/>
        <v>2</v>
      </c>
      <c r="AG44" s="90">
        <f ca="1">OFFSET(working!$W$1,working!$AL39,0)</f>
        <v>0</v>
      </c>
      <c r="AI44" t="str">
        <f ca="1">OFFSET(working!$O$1,working!$AL40,12)</f>
        <v>Short</v>
      </c>
      <c r="AK44" s="88">
        <f t="shared" ca="1" si="9"/>
        <v>1</v>
      </c>
      <c r="AL44" s="89">
        <f t="shared" ca="1" si="10"/>
        <v>0</v>
      </c>
      <c r="AM44" s="90">
        <f t="shared" ca="1" si="11"/>
        <v>0</v>
      </c>
      <c r="AO44" t="str">
        <f ca="1">OFFSET(working!$AB$1,working!$AL39,0)</f>
        <v>Time and distance based charges</v>
      </c>
    </row>
    <row r="45" spans="1:41" ht="15" customHeight="1">
      <c r="A45" s="121"/>
      <c r="B45" s="86" t="s">
        <v>418</v>
      </c>
      <c r="C45" s="86" t="s">
        <v>400</v>
      </c>
      <c r="D45" s="104">
        <v>0</v>
      </c>
      <c r="E45" s="104">
        <v>1</v>
      </c>
      <c r="F45" s="104">
        <v>-1</v>
      </c>
      <c r="G45" s="104">
        <v>0</v>
      </c>
      <c r="H45" s="104">
        <v>-1</v>
      </c>
      <c r="I45" s="104">
        <v>0</v>
      </c>
      <c r="J45" s="104">
        <v>0</v>
      </c>
      <c r="K45" s="104">
        <v>1</v>
      </c>
      <c r="L45" s="104">
        <v>0</v>
      </c>
      <c r="M45" s="104">
        <v>0</v>
      </c>
      <c r="N45" s="104"/>
      <c r="O45" s="104"/>
      <c r="P45" s="104"/>
      <c r="Q45" s="104"/>
      <c r="R45" s="104">
        <v>-3</v>
      </c>
      <c r="S45" s="104">
        <v>0</v>
      </c>
      <c r="U45">
        <f ca="1">OFFSET(working!$O$1,working!$AL40,0)</f>
        <v>4</v>
      </c>
      <c r="V45">
        <f ca="1">OFFSET(working!$O$1,working!$AL40,1)</f>
        <v>3</v>
      </c>
      <c r="W45">
        <f ca="1">OFFSET(working!$O$1,working!$AL40,2)</f>
        <v>2</v>
      </c>
      <c r="X45">
        <f ca="1">OFFSET(working!$O$1,working!$AL40,3)</f>
        <v>1</v>
      </c>
      <c r="Y45">
        <f ca="1">OFFSET(working!$O$1,working!$AL40,4)</f>
        <v>3</v>
      </c>
      <c r="Z45">
        <f ca="1">OFFSET(working!$O$1,working!$AL40,5)</f>
        <v>4</v>
      </c>
      <c r="AA45">
        <f ca="1">OFFSET(working!$O$1,working!$AL40,6)</f>
        <v>1</v>
      </c>
      <c r="AB45">
        <f ca="1">OFFSET(working!$O$1,working!$AL40,7)</f>
        <v>2</v>
      </c>
      <c r="AD45" s="88">
        <f t="shared" ca="1" si="6"/>
        <v>2</v>
      </c>
      <c r="AE45" s="89">
        <f t="shared" ca="1" si="7"/>
        <v>2</v>
      </c>
      <c r="AF45" s="89">
        <f t="shared" ca="1" si="8"/>
        <v>2</v>
      </c>
      <c r="AG45" s="90">
        <f ca="1">OFFSET(working!$W$1,working!$AL40,0)</f>
        <v>0</v>
      </c>
      <c r="AI45" t="str">
        <f ca="1">OFFSET(working!$O$1,working!$AL41,12)</f>
        <v>Short</v>
      </c>
      <c r="AK45" s="88">
        <f t="shared" ca="1" si="9"/>
        <v>1</v>
      </c>
      <c r="AL45" s="89">
        <f t="shared" ca="1" si="10"/>
        <v>0</v>
      </c>
      <c r="AM45" s="90">
        <f t="shared" ca="1" si="11"/>
        <v>0</v>
      </c>
      <c r="AO45" t="str">
        <f ca="1">OFFSET(working!$AB$1,working!$AL40,0)</f>
        <v>Infrastructure levy applied to new developments</v>
      </c>
    </row>
    <row r="46" spans="1:41" ht="15" customHeight="1">
      <c r="A46" s="121"/>
      <c r="B46" s="86" t="s">
        <v>419</v>
      </c>
      <c r="C46" s="86" t="s">
        <v>400</v>
      </c>
      <c r="D46" s="104">
        <v>0</v>
      </c>
      <c r="E46" s="104">
        <v>2</v>
      </c>
      <c r="F46" s="104">
        <v>0</v>
      </c>
      <c r="G46" s="104">
        <v>0</v>
      </c>
      <c r="H46" s="104">
        <v>0</v>
      </c>
      <c r="I46" s="104">
        <v>0</v>
      </c>
      <c r="J46" s="104">
        <v>-2</v>
      </c>
      <c r="K46" s="104">
        <v>0</v>
      </c>
      <c r="L46" s="104">
        <v>0</v>
      </c>
      <c r="M46" s="104">
        <v>0</v>
      </c>
      <c r="N46" s="104"/>
      <c r="O46" s="104"/>
      <c r="P46" s="104"/>
      <c r="Q46" s="104"/>
      <c r="R46" s="104">
        <v>-3</v>
      </c>
      <c r="S46" s="104">
        <v>0</v>
      </c>
      <c r="U46">
        <f ca="1">OFFSET(working!$O$1,working!$AL41,0)</f>
        <v>4</v>
      </c>
      <c r="V46">
        <f ca="1">OFFSET(working!$O$1,working!$AL41,1)</f>
        <v>3</v>
      </c>
      <c r="W46">
        <f ca="1">OFFSET(working!$O$1,working!$AL41,2)</f>
        <v>2</v>
      </c>
      <c r="X46">
        <f ca="1">OFFSET(working!$O$1,working!$AL41,3)</f>
        <v>1</v>
      </c>
      <c r="Y46">
        <f ca="1">OFFSET(working!$O$1,working!$AL41,4)</f>
        <v>3</v>
      </c>
      <c r="Z46">
        <f ca="1">OFFSET(working!$O$1,working!$AL41,5)</f>
        <v>4</v>
      </c>
      <c r="AA46">
        <f ca="1">OFFSET(working!$O$1,working!$AL41,6)</f>
        <v>1</v>
      </c>
      <c r="AB46">
        <f ca="1">OFFSET(working!$O$1,working!$AL41,7)</f>
        <v>2</v>
      </c>
      <c r="AD46" s="88">
        <f t="shared" ca="1" si="6"/>
        <v>2</v>
      </c>
      <c r="AE46" s="89">
        <f t="shared" ca="1" si="7"/>
        <v>2</v>
      </c>
      <c r="AF46" s="89">
        <f t="shared" ca="1" si="8"/>
        <v>2</v>
      </c>
      <c r="AG46" s="90">
        <f ca="1">OFFSET(working!$W$1,working!$AL41,0)</f>
        <v>0</v>
      </c>
      <c r="AI46" t="str">
        <f ca="1">OFFSET(working!$O$1,working!$AL42,12)</f>
        <v>Short</v>
      </c>
      <c r="AK46" s="88">
        <f t="shared" ca="1" si="9"/>
        <v>1</v>
      </c>
      <c r="AL46" s="89">
        <f t="shared" ca="1" si="10"/>
        <v>0</v>
      </c>
      <c r="AM46" s="90">
        <f t="shared" ca="1" si="11"/>
        <v>0</v>
      </c>
      <c r="AO46" t="str">
        <f ca="1">OFFSET(working!$AB$1,working!$AL41,0)</f>
        <v>Capturing land value gains from transport improvements</v>
      </c>
    </row>
    <row r="47" spans="1:41" ht="15" customHeight="1">
      <c r="A47" s="120" t="s">
        <v>420</v>
      </c>
      <c r="B47" s="86" t="s">
        <v>421</v>
      </c>
      <c r="C47" s="86" t="s">
        <v>376</v>
      </c>
      <c r="D47" s="104"/>
      <c r="E47" s="104"/>
      <c r="F47" s="104"/>
      <c r="G47" s="104"/>
      <c r="H47" s="104"/>
      <c r="I47" s="104"/>
      <c r="J47" s="104">
        <v>0</v>
      </c>
      <c r="K47" s="104">
        <v>3</v>
      </c>
      <c r="L47" s="104"/>
      <c r="M47" s="104"/>
      <c r="N47" s="104"/>
      <c r="O47" s="104"/>
      <c r="P47" s="104"/>
      <c r="Q47" s="104"/>
      <c r="R47" s="104">
        <v>0</v>
      </c>
      <c r="S47" s="104">
        <v>2</v>
      </c>
      <c r="U47">
        <f ca="1">OFFSET(working!$O$1,working!$AL42,0)</f>
        <v>5</v>
      </c>
      <c r="V47">
        <f ca="1">OFFSET(working!$O$1,working!$AL42,1)</f>
        <v>5</v>
      </c>
      <c r="W47">
        <f ca="1">OFFSET(working!$O$1,working!$AL42,2)</f>
        <v>4</v>
      </c>
      <c r="X47">
        <f ca="1">OFFSET(working!$O$1,working!$AL42,3)</f>
        <v>4</v>
      </c>
      <c r="Y47">
        <f ca="1">OFFSET(working!$O$1,working!$AL42,4)</f>
        <v>5</v>
      </c>
      <c r="Z47">
        <f ca="1">OFFSET(working!$O$1,working!$AL42,5)</f>
        <v>4</v>
      </c>
      <c r="AA47">
        <f ca="1">OFFSET(working!$O$1,working!$AL42,6)</f>
        <v>4</v>
      </c>
      <c r="AB47">
        <f ca="1">OFFSET(working!$O$1,working!$AL42,7)</f>
        <v>5</v>
      </c>
      <c r="AD47" s="88">
        <f t="shared" ca="1" si="6"/>
        <v>4</v>
      </c>
      <c r="AE47" s="89">
        <f t="shared" ca="1" si="7"/>
        <v>4</v>
      </c>
      <c r="AF47" s="89">
        <f t="shared" ca="1" si="8"/>
        <v>5</v>
      </c>
      <c r="AG47" s="90">
        <f ca="1">OFFSET(working!$W$1,working!$AL42,0)</f>
        <v>0</v>
      </c>
      <c r="AI47" t="str">
        <f ca="1">OFFSET(working!$O$1,working!$AL43,12)</f>
        <v>Medium to Long</v>
      </c>
      <c r="AK47" s="88">
        <f t="shared" ca="1" si="9"/>
        <v>0</v>
      </c>
      <c r="AL47" s="89">
        <f t="shared" ca="1" si="10"/>
        <v>1</v>
      </c>
      <c r="AM47" s="90">
        <f t="shared" ca="1" si="11"/>
        <v>1</v>
      </c>
      <c r="AO47" t="str">
        <f ca="1">OFFSET(working!$AB$1,working!$AL42,0)</f>
        <v>Visual, tactile and audio systems to assist impaired transport users</v>
      </c>
    </row>
    <row r="48" spans="1:41" ht="15" customHeight="1">
      <c r="A48" s="121"/>
      <c r="B48" s="86" t="s">
        <v>422</v>
      </c>
      <c r="C48" s="86" t="s">
        <v>374</v>
      </c>
      <c r="D48" s="104">
        <v>0</v>
      </c>
      <c r="E48" s="104">
        <v>1</v>
      </c>
      <c r="F48" s="104">
        <v>0</v>
      </c>
      <c r="G48" s="104">
        <v>2</v>
      </c>
      <c r="H48" s="104">
        <v>0</v>
      </c>
      <c r="I48" s="104">
        <v>2</v>
      </c>
      <c r="J48" s="104">
        <v>0</v>
      </c>
      <c r="K48" s="104">
        <v>2</v>
      </c>
      <c r="L48" s="104">
        <v>0</v>
      </c>
      <c r="M48" s="104">
        <v>2</v>
      </c>
      <c r="N48" s="104"/>
      <c r="O48" s="104"/>
      <c r="P48" s="104"/>
      <c r="Q48" s="104"/>
      <c r="R48" s="104">
        <v>0</v>
      </c>
      <c r="S48" s="104">
        <v>2</v>
      </c>
      <c r="U48">
        <f ca="1">OFFSET(working!$O$1,working!$AL43,0)</f>
        <v>1</v>
      </c>
      <c r="V48">
        <f ca="1">OFFSET(working!$O$1,working!$AL43,1)</f>
        <v>3</v>
      </c>
      <c r="W48">
        <f ca="1">OFFSET(working!$O$1,working!$AL43,2)</f>
        <v>5</v>
      </c>
      <c r="X48">
        <f ca="1">OFFSET(working!$O$1,working!$AL43,3)</f>
        <v>3</v>
      </c>
      <c r="Y48">
        <f ca="1">OFFSET(working!$O$1,working!$AL43,4)</f>
        <v>1</v>
      </c>
      <c r="Z48">
        <f ca="1">OFFSET(working!$O$1,working!$AL43,5)</f>
        <v>5</v>
      </c>
      <c r="AA48">
        <f ca="1">OFFSET(working!$O$1,working!$AL43,6)</f>
        <v>1</v>
      </c>
      <c r="AB48">
        <f ca="1">OFFSET(working!$O$1,working!$AL43,7)</f>
        <v>1</v>
      </c>
      <c r="AD48" s="88">
        <f t="shared" ca="1" si="6"/>
        <v>3</v>
      </c>
      <c r="AE48" s="89">
        <f t="shared" ca="1" si="7"/>
        <v>2</v>
      </c>
      <c r="AF48" s="89">
        <f t="shared" ca="1" si="8"/>
        <v>1</v>
      </c>
      <c r="AG48" s="90">
        <f ca="1">OFFSET(working!$W$1,working!$AL43,0)</f>
        <v>0</v>
      </c>
      <c r="AI48" t="str">
        <f ca="1">OFFSET(working!$O$1,working!$AL44,12)</f>
        <v>Short to Medium</v>
      </c>
      <c r="AK48" s="88">
        <f t="shared" ca="1" si="9"/>
        <v>1</v>
      </c>
      <c r="AL48" s="89">
        <f t="shared" ca="1" si="10"/>
        <v>1</v>
      </c>
      <c r="AM48" s="90">
        <f t="shared" ca="1" si="11"/>
        <v>0</v>
      </c>
      <c r="AO48" t="str">
        <f ca="1">OFFSET(working!$AB$1,working!$AL43,0)</f>
        <v>Dedicated network for high frequency and rapid bus services</v>
      </c>
    </row>
    <row r="49" spans="1:41" ht="15" customHeight="1">
      <c r="A49" s="121"/>
      <c r="B49" s="86" t="s">
        <v>423</v>
      </c>
      <c r="C49" s="86" t="s">
        <v>376</v>
      </c>
      <c r="D49" s="104">
        <v>0</v>
      </c>
      <c r="E49" s="104">
        <v>1</v>
      </c>
      <c r="F49" s="104">
        <v>0</v>
      </c>
      <c r="G49" s="104">
        <v>1</v>
      </c>
      <c r="H49" s="104">
        <v>0</v>
      </c>
      <c r="I49" s="104">
        <v>1</v>
      </c>
      <c r="J49" s="104">
        <v>0</v>
      </c>
      <c r="K49" s="104">
        <v>3</v>
      </c>
      <c r="L49" s="104">
        <v>0</v>
      </c>
      <c r="M49" s="104">
        <v>1</v>
      </c>
      <c r="N49" s="104"/>
      <c r="O49" s="104"/>
      <c r="P49" s="104"/>
      <c r="Q49" s="104"/>
      <c r="R49" s="104">
        <v>0</v>
      </c>
      <c r="S49" s="104">
        <v>1</v>
      </c>
      <c r="U49">
        <f ca="1">OFFSET(working!$O$1,working!$AL44,0)</f>
        <v>3</v>
      </c>
      <c r="V49">
        <f ca="1">OFFSET(working!$O$1,working!$AL44,1)</f>
        <v>4</v>
      </c>
      <c r="W49">
        <f ca="1">OFFSET(working!$O$1,working!$AL44,2)</f>
        <v>4</v>
      </c>
      <c r="X49">
        <f ca="1">OFFSET(working!$O$1,working!$AL44,3)</f>
        <v>3</v>
      </c>
      <c r="Y49">
        <f ca="1">OFFSET(working!$O$1,working!$AL44,4)</f>
        <v>3</v>
      </c>
      <c r="Z49">
        <f ca="1">OFFSET(working!$O$1,working!$AL44,5)</f>
        <v>3</v>
      </c>
      <c r="AA49">
        <f ca="1">OFFSET(working!$O$1,working!$AL44,6)</f>
        <v>3</v>
      </c>
      <c r="AB49">
        <f ca="1">OFFSET(working!$O$1,working!$AL44,7)</f>
        <v>3</v>
      </c>
      <c r="AD49" s="88">
        <f t="shared" ca="1" si="6"/>
        <v>3</v>
      </c>
      <c r="AE49" s="89">
        <f t="shared" ca="1" si="7"/>
        <v>3</v>
      </c>
      <c r="AF49" s="89">
        <f t="shared" ca="1" si="8"/>
        <v>3</v>
      </c>
      <c r="AG49" s="90">
        <f ca="1">OFFSET(working!$W$1,working!$AL44,0)</f>
        <v>0</v>
      </c>
      <c r="AI49" t="str">
        <f ca="1">OFFSET(working!$O$1,working!$AL45,12)</f>
        <v>Short</v>
      </c>
      <c r="AK49" s="88">
        <f t="shared" ca="1" si="9"/>
        <v>1</v>
      </c>
      <c r="AL49" s="89">
        <f t="shared" ca="1" si="10"/>
        <v>0</v>
      </c>
      <c r="AM49" s="90">
        <f t="shared" ca="1" si="11"/>
        <v>0</v>
      </c>
      <c r="AO49" t="str">
        <f ca="1">OFFSET(working!$AB$1,working!$AL44,0)</f>
        <v>Scheduled public transit services</v>
      </c>
    </row>
    <row r="50" spans="1:41" ht="15" customHeight="1">
      <c r="A50" s="121"/>
      <c r="B50" s="86" t="s">
        <v>424</v>
      </c>
      <c r="C50" s="86" t="s">
        <v>374</v>
      </c>
      <c r="D50" s="104">
        <v>0</v>
      </c>
      <c r="E50" s="104">
        <v>0</v>
      </c>
      <c r="F50" s="104">
        <v>0</v>
      </c>
      <c r="G50" s="104">
        <v>1</v>
      </c>
      <c r="H50" s="104">
        <v>0</v>
      </c>
      <c r="I50" s="104">
        <v>1</v>
      </c>
      <c r="J50" s="104">
        <v>0</v>
      </c>
      <c r="K50" s="104">
        <v>3</v>
      </c>
      <c r="L50" s="104">
        <v>0</v>
      </c>
      <c r="M50" s="104">
        <v>1</v>
      </c>
      <c r="N50" s="104"/>
      <c r="O50" s="104"/>
      <c r="P50" s="104"/>
      <c r="Q50" s="104"/>
      <c r="R50" s="104">
        <v>0</v>
      </c>
      <c r="S50" s="104">
        <v>1</v>
      </c>
      <c r="U50">
        <f ca="1">OFFSET(working!$O$1,working!$AL45,0)</f>
        <v>1</v>
      </c>
      <c r="V50">
        <f ca="1">OFFSET(working!$O$1,working!$AL45,1)</f>
        <v>1</v>
      </c>
      <c r="W50">
        <f ca="1">OFFSET(working!$O$1,working!$AL45,2)</f>
        <v>3</v>
      </c>
      <c r="X50">
        <f ca="1">OFFSET(working!$O$1,working!$AL45,3)</f>
        <v>5</v>
      </c>
      <c r="Y50">
        <f ca="1">OFFSET(working!$O$1,working!$AL45,4)</f>
        <v>1</v>
      </c>
      <c r="Z50">
        <f ca="1">OFFSET(working!$O$1,working!$AL45,5)</f>
        <v>1</v>
      </c>
      <c r="AA50">
        <f ca="1">OFFSET(working!$O$1,working!$AL45,6)</f>
        <v>3</v>
      </c>
      <c r="AB50">
        <f ca="1">OFFSET(working!$O$1,working!$AL45,7)</f>
        <v>4</v>
      </c>
      <c r="AD50" s="88">
        <f t="shared" ca="1" si="6"/>
        <v>2</v>
      </c>
      <c r="AE50" s="89">
        <f t="shared" ca="1" si="7"/>
        <v>3</v>
      </c>
      <c r="AF50" s="89">
        <f t="shared" ca="1" si="8"/>
        <v>4</v>
      </c>
      <c r="AG50" s="90">
        <f ca="1">OFFSET(working!$W$1,working!$AL45,0)</f>
        <v>0</v>
      </c>
      <c r="AI50" t="str">
        <f ca="1">OFFSET(working!$O$1,working!$AL46,12)</f>
        <v>Short to Medium</v>
      </c>
      <c r="AK50" s="88">
        <f t="shared" ca="1" si="9"/>
        <v>1</v>
      </c>
      <c r="AL50" s="89">
        <f t="shared" ca="1" si="10"/>
        <v>1</v>
      </c>
      <c r="AM50" s="90">
        <f t="shared" ca="1" si="11"/>
        <v>0</v>
      </c>
      <c r="AO50" t="str">
        <f ca="1">OFFSET(working!$AB$1,working!$AL45,0)</f>
        <v>On call shared transport</v>
      </c>
    </row>
    <row r="51" spans="1:41" ht="15" customHeight="1">
      <c r="A51" s="121"/>
      <c r="B51" s="86" t="s">
        <v>425</v>
      </c>
      <c r="C51" s="86" t="s">
        <v>374</v>
      </c>
      <c r="D51" s="104"/>
      <c r="E51" s="104"/>
      <c r="F51" s="104">
        <v>0</v>
      </c>
      <c r="G51" s="104">
        <v>2</v>
      </c>
      <c r="H51" s="104">
        <v>0</v>
      </c>
      <c r="I51" s="104">
        <v>2</v>
      </c>
      <c r="J51" s="104">
        <v>0</v>
      </c>
      <c r="K51" s="104">
        <v>3</v>
      </c>
      <c r="L51" s="104">
        <v>0</v>
      </c>
      <c r="M51" s="104">
        <v>2</v>
      </c>
      <c r="N51" s="104"/>
      <c r="O51" s="104"/>
      <c r="P51" s="104"/>
      <c r="Q51" s="104"/>
      <c r="R51" s="104">
        <v>0</v>
      </c>
      <c r="S51" s="104">
        <v>3</v>
      </c>
      <c r="U51">
        <f ca="1">OFFSET(working!$O$1,working!$AL46,0)</f>
        <v>0</v>
      </c>
      <c r="V51">
        <f ca="1">OFFSET(working!$O$1,working!$AL46,1)</f>
        <v>3</v>
      </c>
      <c r="W51">
        <f ca="1">OFFSET(working!$O$1,working!$AL46,2)</f>
        <v>2</v>
      </c>
      <c r="X51">
        <f ca="1">OFFSET(working!$O$1,working!$AL46,3)</f>
        <v>1</v>
      </c>
      <c r="Y51">
        <f ca="1">OFFSET(working!$O$1,working!$AL46,4)</f>
        <v>3</v>
      </c>
      <c r="Z51">
        <f ca="1">OFFSET(working!$O$1,working!$AL46,5)</f>
        <v>4</v>
      </c>
      <c r="AA51">
        <f ca="1">OFFSET(working!$O$1,working!$AL46,6)</f>
        <v>1</v>
      </c>
      <c r="AB51">
        <f ca="1">OFFSET(working!$O$1,working!$AL46,7)</f>
        <v>2</v>
      </c>
      <c r="AD51" s="88">
        <f t="shared" ca="1" si="6"/>
        <v>1</v>
      </c>
      <c r="AE51" s="89">
        <f t="shared" ca="1" si="7"/>
        <v>2</v>
      </c>
      <c r="AF51" s="89">
        <f t="shared" ca="1" si="8"/>
        <v>2</v>
      </c>
      <c r="AG51" s="90">
        <f ca="1">OFFSET(working!$W$1,working!$AL46,0)</f>
        <v>0</v>
      </c>
      <c r="AI51" t="str">
        <f ca="1">OFFSET(working!$O$1,working!$AL47,12)</f>
        <v>Medium to Long</v>
      </c>
      <c r="AK51" s="88">
        <f t="shared" ca="1" si="9"/>
        <v>0</v>
      </c>
      <c r="AL51" s="89">
        <f t="shared" ca="1" si="10"/>
        <v>1</v>
      </c>
      <c r="AM51" s="90">
        <f t="shared" ca="1" si="11"/>
        <v>1</v>
      </c>
      <c r="AO51" t="str">
        <f ca="1">OFFSET(working!$AB$1,working!$AL46,0)</f>
        <v>New rail services on existing lines</v>
      </c>
    </row>
    <row r="52" spans="1:41" ht="15" customHeight="1">
      <c r="A52" s="121"/>
      <c r="B52" s="86" t="s">
        <v>426</v>
      </c>
      <c r="C52" s="86" t="s">
        <v>374</v>
      </c>
      <c r="D52" s="104"/>
      <c r="E52" s="104"/>
      <c r="F52" s="104">
        <v>0</v>
      </c>
      <c r="G52" s="104">
        <v>2</v>
      </c>
      <c r="H52" s="104">
        <v>0</v>
      </c>
      <c r="I52" s="104">
        <v>2</v>
      </c>
      <c r="J52" s="104">
        <v>0</v>
      </c>
      <c r="K52" s="104">
        <v>3</v>
      </c>
      <c r="L52" s="104">
        <v>0</v>
      </c>
      <c r="M52" s="104">
        <v>2</v>
      </c>
      <c r="N52" s="104"/>
      <c r="O52" s="104"/>
      <c r="P52" s="104"/>
      <c r="Q52" s="104"/>
      <c r="R52" s="104">
        <v>0</v>
      </c>
      <c r="S52" s="104">
        <v>5</v>
      </c>
      <c r="U52">
        <f ca="1">OFFSET(working!$O$1,working!$AL47,0)</f>
        <v>1</v>
      </c>
      <c r="V52">
        <f ca="1">OFFSET(working!$O$1,working!$AL47,1)</f>
        <v>1</v>
      </c>
      <c r="W52">
        <f ca="1">OFFSET(working!$O$1,working!$AL47,2)</f>
        <v>4</v>
      </c>
      <c r="X52">
        <f ca="1">OFFSET(working!$O$1,working!$AL47,3)</f>
        <v>3</v>
      </c>
      <c r="Y52">
        <f ca="1">OFFSET(working!$O$1,working!$AL47,4)</f>
        <v>2</v>
      </c>
      <c r="Z52">
        <f ca="1">OFFSET(working!$O$1,working!$AL47,5)</f>
        <v>2</v>
      </c>
      <c r="AA52">
        <f ca="1">OFFSET(working!$O$1,working!$AL47,6)</f>
        <v>3</v>
      </c>
      <c r="AB52">
        <f ca="1">OFFSET(working!$O$1,working!$AL47,7)</f>
        <v>4</v>
      </c>
      <c r="AD52" s="88">
        <f t="shared" ca="1" si="6"/>
        <v>2</v>
      </c>
      <c r="AE52" s="89">
        <f t="shared" ca="1" si="7"/>
        <v>2</v>
      </c>
      <c r="AF52" s="89">
        <f t="shared" ca="1" si="8"/>
        <v>4</v>
      </c>
      <c r="AG52" s="90">
        <f ca="1">OFFSET(working!$W$1,working!$AL47,0)</f>
        <v>0</v>
      </c>
      <c r="AI52" t="str">
        <f ca="1">OFFSET(working!$O$1,working!$AL48,12)</f>
        <v>Short to Medium</v>
      </c>
      <c r="AK52" s="88">
        <f t="shared" ca="1" si="9"/>
        <v>1</v>
      </c>
      <c r="AL52" s="89">
        <f t="shared" ca="1" si="10"/>
        <v>1</v>
      </c>
      <c r="AM52" s="90">
        <f t="shared" ca="1" si="11"/>
        <v>0</v>
      </c>
      <c r="AO52" t="str">
        <f ca="1">OFFSET(working!$AB$1,working!$AL47,0)</f>
        <v>New rail stations and lines</v>
      </c>
    </row>
    <row r="53" spans="1:41" ht="15" customHeight="1">
      <c r="A53" s="121"/>
      <c r="B53" s="86" t="s">
        <v>427</v>
      </c>
      <c r="C53" s="86" t="s">
        <v>374</v>
      </c>
      <c r="D53" s="104">
        <v>0</v>
      </c>
      <c r="E53" s="104">
        <v>1</v>
      </c>
      <c r="F53" s="104">
        <v>-1</v>
      </c>
      <c r="G53" s="104">
        <v>1</v>
      </c>
      <c r="H53" s="104"/>
      <c r="I53" s="104"/>
      <c r="J53" s="104">
        <v>-1</v>
      </c>
      <c r="K53" s="104">
        <v>1</v>
      </c>
      <c r="L53" s="104"/>
      <c r="M53" s="104"/>
      <c r="N53" s="104"/>
      <c r="O53" s="104"/>
      <c r="P53" s="104"/>
      <c r="Q53" s="104"/>
      <c r="R53" s="104">
        <v>-1</v>
      </c>
      <c r="S53" s="104">
        <v>0</v>
      </c>
      <c r="U53">
        <f ca="1">OFFSET(working!$O$1,working!$AL48,0)</f>
        <v>0</v>
      </c>
      <c r="V53">
        <f ca="1">OFFSET(working!$O$1,working!$AL48,1)</f>
        <v>1</v>
      </c>
      <c r="W53">
        <f ca="1">OFFSET(working!$O$1,working!$AL48,2)</f>
        <v>4</v>
      </c>
      <c r="X53">
        <f ca="1">OFFSET(working!$O$1,working!$AL48,3)</f>
        <v>4</v>
      </c>
      <c r="Y53">
        <f ca="1">OFFSET(working!$O$1,working!$AL48,4)</f>
        <v>1</v>
      </c>
      <c r="Z53">
        <f ca="1">OFFSET(working!$O$1,working!$AL48,5)</f>
        <v>3</v>
      </c>
      <c r="AA53">
        <f ca="1">OFFSET(working!$O$1,working!$AL48,6)</f>
        <v>1</v>
      </c>
      <c r="AB53">
        <f ca="1">OFFSET(working!$O$1,working!$AL48,7)</f>
        <v>4</v>
      </c>
      <c r="AD53" s="88">
        <f t="shared" ca="1" si="6"/>
        <v>2</v>
      </c>
      <c r="AE53" s="89">
        <f t="shared" ca="1" si="7"/>
        <v>2</v>
      </c>
      <c r="AF53" s="89">
        <f t="shared" ca="1" si="8"/>
        <v>4</v>
      </c>
      <c r="AG53" s="90">
        <f ca="1">OFFSET(working!$W$1,working!$AL48,0)</f>
        <v>0</v>
      </c>
      <c r="AI53" t="str">
        <f ca="1">OFFSET(working!$O$1,working!$AL49,12)</f>
        <v>Short</v>
      </c>
      <c r="AK53" s="88">
        <f t="shared" ca="1" si="9"/>
        <v>1</v>
      </c>
      <c r="AL53" s="89">
        <f t="shared" ca="1" si="10"/>
        <v>0</v>
      </c>
      <c r="AM53" s="90">
        <f t="shared" ca="1" si="11"/>
        <v>0</v>
      </c>
      <c r="AO53" t="str">
        <f ca="1">OFFSET(working!$AB$1,working!$AL48,0)</f>
        <v>Car parks at public transport hubs</v>
      </c>
    </row>
    <row r="54" spans="1:41" ht="15" customHeight="1">
      <c r="A54" s="121"/>
      <c r="B54" s="86" t="s">
        <v>428</v>
      </c>
      <c r="C54" s="86" t="s">
        <v>376</v>
      </c>
      <c r="D54" s="104">
        <v>0</v>
      </c>
      <c r="E54" s="104">
        <v>1</v>
      </c>
      <c r="F54" s="104">
        <v>0</v>
      </c>
      <c r="G54" s="104">
        <v>1</v>
      </c>
      <c r="H54" s="104">
        <v>0</v>
      </c>
      <c r="I54" s="104">
        <v>1</v>
      </c>
      <c r="J54" s="104">
        <v>0</v>
      </c>
      <c r="K54" s="104">
        <v>2</v>
      </c>
      <c r="L54" s="104">
        <v>0</v>
      </c>
      <c r="M54" s="104">
        <v>1</v>
      </c>
      <c r="N54" s="104">
        <v>0</v>
      </c>
      <c r="O54" s="104">
        <v>1</v>
      </c>
      <c r="P54" s="104">
        <v>0</v>
      </c>
      <c r="Q54" s="104">
        <v>1</v>
      </c>
      <c r="R54" s="104">
        <v>0</v>
      </c>
      <c r="S54" s="104">
        <v>1</v>
      </c>
      <c r="U54">
        <f ca="1">OFFSET(working!$O$1,working!$AL49,0)</f>
        <v>0</v>
      </c>
      <c r="V54">
        <f ca="1">OFFSET(working!$O$1,working!$AL49,1)</f>
        <v>3</v>
      </c>
      <c r="W54">
        <f ca="1">OFFSET(working!$O$1,working!$AL49,2)</f>
        <v>2</v>
      </c>
      <c r="X54">
        <f ca="1">OFFSET(working!$O$1,working!$AL49,3)</f>
        <v>1</v>
      </c>
      <c r="Y54">
        <f ca="1">OFFSET(working!$O$1,working!$AL49,4)</f>
        <v>3</v>
      </c>
      <c r="Z54">
        <f ca="1">OFFSET(working!$O$1,working!$AL49,5)</f>
        <v>4</v>
      </c>
      <c r="AA54">
        <f ca="1">OFFSET(working!$O$1,working!$AL49,6)</f>
        <v>1</v>
      </c>
      <c r="AB54">
        <f ca="1">OFFSET(working!$O$1,working!$AL49,7)</f>
        <v>2</v>
      </c>
      <c r="AD54" s="88">
        <f t="shared" ca="1" si="6"/>
        <v>1</v>
      </c>
      <c r="AE54" s="89">
        <f t="shared" ca="1" si="7"/>
        <v>2</v>
      </c>
      <c r="AF54" s="89">
        <f t="shared" ca="1" si="8"/>
        <v>2</v>
      </c>
      <c r="AG54" s="90">
        <f ca="1">OFFSET(working!$W$1,working!$AL49,0)</f>
        <v>0</v>
      </c>
      <c r="AI54" t="str">
        <f ca="1">OFFSET(working!$O$1,working!$AL50,12)</f>
        <v>Short to Medium</v>
      </c>
      <c r="AK54" s="88">
        <f t="shared" ca="1" si="9"/>
        <v>1</v>
      </c>
      <c r="AL54" s="89">
        <f t="shared" ca="1" si="10"/>
        <v>1</v>
      </c>
      <c r="AM54" s="90">
        <f t="shared" ca="1" si="11"/>
        <v>0</v>
      </c>
      <c r="AO54" t="str">
        <f ca="1">OFFSET(working!$AB$1,working!$AL49,0)</f>
        <v>Maintain existing rail network levels of service</v>
      </c>
    </row>
    <row r="55" spans="1:41" ht="15" customHeight="1">
      <c r="A55" s="121"/>
      <c r="B55" s="86" t="s">
        <v>429</v>
      </c>
      <c r="C55" s="86" t="s">
        <v>376</v>
      </c>
      <c r="D55" s="104"/>
      <c r="E55" s="104"/>
      <c r="F55" s="104"/>
      <c r="G55" s="104"/>
      <c r="H55" s="104"/>
      <c r="I55" s="104"/>
      <c r="J55" s="104">
        <v>0</v>
      </c>
      <c r="K55" s="104">
        <v>1</v>
      </c>
      <c r="L55" s="104"/>
      <c r="M55" s="104"/>
      <c r="N55" s="104"/>
      <c r="O55" s="104"/>
      <c r="P55" s="104"/>
      <c r="Q55" s="104"/>
      <c r="R55" s="104">
        <v>0</v>
      </c>
      <c r="S55" s="104">
        <v>1</v>
      </c>
      <c r="U55">
        <f ca="1">OFFSET(working!$O$1,working!$AL50,0)</f>
        <v>5</v>
      </c>
      <c r="V55">
        <f ca="1">OFFSET(working!$O$1,working!$AL50,1)</f>
        <v>5</v>
      </c>
      <c r="W55">
        <f ca="1">OFFSET(working!$O$1,working!$AL50,2)</f>
        <v>4</v>
      </c>
      <c r="X55">
        <f ca="1">OFFSET(working!$O$1,working!$AL50,3)</f>
        <v>5</v>
      </c>
      <c r="Y55">
        <f ca="1">OFFSET(working!$O$1,working!$AL50,4)</f>
        <v>5</v>
      </c>
      <c r="Z55">
        <f ca="1">OFFSET(working!$O$1,working!$AL50,5)</f>
        <v>5</v>
      </c>
      <c r="AA55">
        <f ca="1">OFFSET(working!$O$1,working!$AL50,6)</f>
        <v>2</v>
      </c>
      <c r="AB55">
        <f ca="1">OFFSET(working!$O$1,working!$AL50,7)</f>
        <v>4</v>
      </c>
      <c r="AD55" s="88">
        <f t="shared" ca="1" si="6"/>
        <v>4</v>
      </c>
      <c r="AE55" s="89">
        <f t="shared" ca="1" si="7"/>
        <v>5</v>
      </c>
      <c r="AF55" s="89">
        <f t="shared" ca="1" si="8"/>
        <v>4</v>
      </c>
      <c r="AG55" s="90">
        <f ca="1">OFFSET(working!$W$1,working!$AL50,0)</f>
        <v>0</v>
      </c>
      <c r="AI55" t="str">
        <f ca="1">OFFSET(working!$O$1,working!$AL51,12)</f>
        <v>Medium to Long</v>
      </c>
      <c r="AK55" s="88">
        <f t="shared" ca="1" si="9"/>
        <v>0</v>
      </c>
      <c r="AL55" s="89">
        <f t="shared" ca="1" si="10"/>
        <v>1</v>
      </c>
      <c r="AM55" s="90">
        <f t="shared" ca="1" si="11"/>
        <v>1</v>
      </c>
      <c r="AO55" t="str">
        <f ca="1">OFFSET(working!$AB$1,working!$AL50,0)</f>
        <v>Real time public transport information to users</v>
      </c>
    </row>
    <row r="56" spans="1:41" ht="15" customHeight="1">
      <c r="A56" s="121"/>
      <c r="B56" s="86" t="s">
        <v>430</v>
      </c>
      <c r="C56" s="86" t="s">
        <v>374</v>
      </c>
      <c r="D56" s="104">
        <v>0</v>
      </c>
      <c r="E56" s="104">
        <v>1</v>
      </c>
      <c r="F56" s="104">
        <v>0</v>
      </c>
      <c r="G56" s="104">
        <v>1</v>
      </c>
      <c r="H56" s="104"/>
      <c r="I56" s="104"/>
      <c r="J56" s="104">
        <v>0</v>
      </c>
      <c r="K56" s="104">
        <v>1</v>
      </c>
      <c r="L56" s="104"/>
      <c r="M56" s="104"/>
      <c r="N56" s="104"/>
      <c r="O56" s="104"/>
      <c r="P56" s="104"/>
      <c r="Q56" s="104"/>
      <c r="R56" s="104">
        <v>0</v>
      </c>
      <c r="S56" s="104">
        <v>2</v>
      </c>
      <c r="U56">
        <f ca="1">OFFSET(working!$O$1,working!$AL51,0)</f>
        <v>5</v>
      </c>
      <c r="V56">
        <f ca="1">OFFSET(working!$O$1,working!$AL51,1)</f>
        <v>4</v>
      </c>
      <c r="W56">
        <f ca="1">OFFSET(working!$O$1,working!$AL51,2)</f>
        <v>4</v>
      </c>
      <c r="X56">
        <f ca="1">OFFSET(working!$O$1,working!$AL51,3)</f>
        <v>3</v>
      </c>
      <c r="Y56">
        <f ca="1">OFFSET(working!$O$1,working!$AL51,4)</f>
        <v>4</v>
      </c>
      <c r="Z56">
        <f ca="1">OFFSET(working!$O$1,working!$AL51,5)</f>
        <v>2</v>
      </c>
      <c r="AA56">
        <f ca="1">OFFSET(working!$O$1,working!$AL51,6)</f>
        <v>2</v>
      </c>
      <c r="AB56">
        <f ca="1">OFFSET(working!$O$1,working!$AL51,7)</f>
        <v>2</v>
      </c>
      <c r="AD56" s="88">
        <f t="shared" ca="1" si="6"/>
        <v>4</v>
      </c>
      <c r="AE56" s="89">
        <f t="shared" ca="1" si="7"/>
        <v>3</v>
      </c>
      <c r="AF56" s="89">
        <f t="shared" ca="1" si="8"/>
        <v>2</v>
      </c>
      <c r="AG56" s="90">
        <f ca="1">OFFSET(working!$W$1,working!$AL51,0)</f>
        <v>0</v>
      </c>
      <c r="AI56" t="str">
        <f ca="1">OFFSET(working!$O$1,working!$AL52,12)</f>
        <v>Short to Medium</v>
      </c>
      <c r="AK56" s="88">
        <f t="shared" ca="1" si="9"/>
        <v>1</v>
      </c>
      <c r="AL56" s="89">
        <f t="shared" ca="1" si="10"/>
        <v>1</v>
      </c>
      <c r="AM56" s="90">
        <f t="shared" ca="1" si="11"/>
        <v>0</v>
      </c>
      <c r="AO56" t="str">
        <f ca="1">OFFSET(working!$AB$1,working!$AL51,0)</f>
        <v>Station node at the intersection of mulitple public transport services</v>
      </c>
    </row>
    <row r="57" spans="1:41" ht="15" customHeight="1">
      <c r="A57" s="121"/>
      <c r="B57" s="86" t="s">
        <v>431</v>
      </c>
      <c r="C57" s="86" t="s">
        <v>376</v>
      </c>
      <c r="D57" s="104"/>
      <c r="E57" s="104"/>
      <c r="F57" s="104"/>
      <c r="G57" s="104"/>
      <c r="H57" s="104"/>
      <c r="I57" s="104"/>
      <c r="J57" s="104">
        <v>0</v>
      </c>
      <c r="K57" s="104">
        <v>1</v>
      </c>
      <c r="L57" s="104"/>
      <c r="M57" s="104"/>
      <c r="N57" s="104"/>
      <c r="O57" s="104"/>
      <c r="P57" s="104"/>
      <c r="Q57" s="104"/>
      <c r="R57" s="104">
        <v>0</v>
      </c>
      <c r="S57" s="104">
        <v>1</v>
      </c>
      <c r="U57">
        <f ca="1">OFFSET(working!$O$1,working!$AL52,0)</f>
        <v>3</v>
      </c>
      <c r="V57">
        <f ca="1">OFFSET(working!$O$1,working!$AL52,1)</f>
        <v>4</v>
      </c>
      <c r="W57">
        <f ca="1">OFFSET(working!$O$1,working!$AL52,2)</f>
        <v>4</v>
      </c>
      <c r="X57">
        <f ca="1">OFFSET(working!$O$1,working!$AL52,3)</f>
        <v>4</v>
      </c>
      <c r="Y57">
        <f ca="1">OFFSET(working!$O$1,working!$AL52,4)</f>
        <v>3</v>
      </c>
      <c r="Z57">
        <f ca="1">OFFSET(working!$O$1,working!$AL52,5)</f>
        <v>2</v>
      </c>
      <c r="AA57">
        <f ca="1">OFFSET(working!$O$1,working!$AL52,6)</f>
        <v>4</v>
      </c>
      <c r="AB57">
        <f ca="1">OFFSET(working!$O$1,working!$AL52,7)</f>
        <v>4</v>
      </c>
      <c r="AD57" s="88">
        <f t="shared" ca="1" si="6"/>
        <v>3</v>
      </c>
      <c r="AE57" s="89">
        <f t="shared" ca="1" si="7"/>
        <v>3</v>
      </c>
      <c r="AF57" s="89">
        <f t="shared" ca="1" si="8"/>
        <v>4</v>
      </c>
      <c r="AG57" s="90">
        <f ca="1">OFFSET(working!$W$1,working!$AL52,0)</f>
        <v>0</v>
      </c>
      <c r="AI57" t="str">
        <f ca="1">OFFSET(working!$O$1,working!$AL53,12)</f>
        <v>Short to Medium</v>
      </c>
      <c r="AK57" s="88">
        <f t="shared" ca="1" si="9"/>
        <v>1</v>
      </c>
      <c r="AL57" s="89">
        <f t="shared" ca="1" si="10"/>
        <v>1</v>
      </c>
      <c r="AM57" s="90">
        <f t="shared" ca="1" si="11"/>
        <v>0</v>
      </c>
      <c r="AO57" t="str">
        <f ca="1">OFFSET(working!$AB$1,working!$AL52,0)</f>
        <v>Multi-modal on-demand travel planning platforms</v>
      </c>
    </row>
    <row r="58" spans="1:41" ht="15" customHeight="1">
      <c r="A58" s="121"/>
      <c r="B58" s="86" t="s">
        <v>432</v>
      </c>
      <c r="C58" s="86" t="s">
        <v>376</v>
      </c>
      <c r="D58" s="104">
        <v>0</v>
      </c>
      <c r="E58" s="104">
        <v>1</v>
      </c>
      <c r="F58" s="104">
        <v>0</v>
      </c>
      <c r="G58" s="104">
        <v>1</v>
      </c>
      <c r="H58" s="104">
        <v>0</v>
      </c>
      <c r="I58" s="104">
        <v>1</v>
      </c>
      <c r="J58" s="104">
        <v>0</v>
      </c>
      <c r="K58" s="104">
        <v>2</v>
      </c>
      <c r="L58" s="104">
        <v>0</v>
      </c>
      <c r="M58" s="104">
        <v>1</v>
      </c>
      <c r="N58" s="104"/>
      <c r="O58" s="104"/>
      <c r="P58" s="104"/>
      <c r="Q58" s="104"/>
      <c r="R58" s="104">
        <v>0</v>
      </c>
      <c r="S58" s="104">
        <v>2</v>
      </c>
      <c r="U58">
        <f ca="1">OFFSET(working!$O$1,working!$AL53,0)</f>
        <v>0</v>
      </c>
      <c r="V58">
        <f ca="1">OFFSET(working!$O$1,working!$AL53,1)</f>
        <v>3</v>
      </c>
      <c r="W58">
        <f ca="1">OFFSET(working!$O$1,working!$AL53,2)</f>
        <v>2</v>
      </c>
      <c r="X58">
        <f ca="1">OFFSET(working!$O$1,working!$AL53,3)</f>
        <v>1</v>
      </c>
      <c r="Y58">
        <f ca="1">OFFSET(working!$O$1,working!$AL53,4)</f>
        <v>3</v>
      </c>
      <c r="Z58">
        <f ca="1">OFFSET(working!$O$1,working!$AL53,5)</f>
        <v>4</v>
      </c>
      <c r="AA58">
        <f ca="1">OFFSET(working!$O$1,working!$AL53,6)</f>
        <v>1</v>
      </c>
      <c r="AB58">
        <f ca="1">OFFSET(working!$O$1,working!$AL53,7)</f>
        <v>2</v>
      </c>
      <c r="AD58" s="88">
        <f t="shared" ca="1" si="6"/>
        <v>1</v>
      </c>
      <c r="AE58" s="89">
        <f t="shared" ca="1" si="7"/>
        <v>2</v>
      </c>
      <c r="AF58" s="89">
        <f t="shared" ca="1" si="8"/>
        <v>2</v>
      </c>
      <c r="AG58" s="90">
        <f ca="1">OFFSET(working!$W$1,working!$AL53,0)</f>
        <v>0</v>
      </c>
      <c r="AI58" t="str">
        <f ca="1">OFFSET(working!$O$1,working!$AL54,12)</f>
        <v>Short to Medium</v>
      </c>
      <c r="AK58" s="88">
        <f t="shared" ca="1" si="9"/>
        <v>1</v>
      </c>
      <c r="AL58" s="89">
        <f t="shared" ca="1" si="10"/>
        <v>1</v>
      </c>
      <c r="AM58" s="90">
        <f t="shared" ca="1" si="11"/>
        <v>0</v>
      </c>
      <c r="AO58" t="str">
        <f ca="1">OFFSET(working!$AB$1,working!$AL53,0)</f>
        <v>Scheduled public transit services</v>
      </c>
    </row>
    <row r="59" spans="1:41" ht="15" customHeight="1">
      <c r="A59" s="121"/>
      <c r="B59" s="86" t="s">
        <v>433</v>
      </c>
      <c r="C59" s="86" t="s">
        <v>376</v>
      </c>
      <c r="D59" s="104">
        <v>0</v>
      </c>
      <c r="E59" s="104">
        <v>2</v>
      </c>
      <c r="F59" s="104">
        <v>0</v>
      </c>
      <c r="G59" s="104">
        <v>2</v>
      </c>
      <c r="H59" s="104">
        <v>-1</v>
      </c>
      <c r="I59" s="104">
        <v>2</v>
      </c>
      <c r="J59" s="104">
        <v>0</v>
      </c>
      <c r="K59" s="104">
        <v>3</v>
      </c>
      <c r="L59" s="104">
        <v>0</v>
      </c>
      <c r="M59" s="104">
        <v>2</v>
      </c>
      <c r="N59" s="104"/>
      <c r="O59" s="104"/>
      <c r="P59" s="104"/>
      <c r="Q59" s="104"/>
      <c r="R59" s="104">
        <v>0</v>
      </c>
      <c r="S59" s="104">
        <v>1</v>
      </c>
      <c r="U59">
        <f ca="1">OFFSET(working!$O$1,working!$AL54,0)</f>
        <v>4</v>
      </c>
      <c r="V59">
        <f ca="1">OFFSET(working!$O$1,working!$AL54,1)</f>
        <v>4</v>
      </c>
      <c r="W59">
        <f ca="1">OFFSET(working!$O$1,working!$AL54,2)</f>
        <v>3</v>
      </c>
      <c r="X59">
        <f ca="1">OFFSET(working!$O$1,working!$AL54,3)</f>
        <v>2</v>
      </c>
      <c r="Y59">
        <f ca="1">OFFSET(working!$O$1,working!$AL54,4)</f>
        <v>2</v>
      </c>
      <c r="Z59">
        <f ca="1">OFFSET(working!$O$1,working!$AL54,5)</f>
        <v>4</v>
      </c>
      <c r="AA59">
        <f ca="1">OFFSET(working!$O$1,working!$AL54,6)</f>
        <v>2</v>
      </c>
      <c r="AB59">
        <f ca="1">OFFSET(working!$O$1,working!$AL54,7)</f>
        <v>3</v>
      </c>
      <c r="AD59" s="88">
        <f t="shared" ca="1" si="6"/>
        <v>3</v>
      </c>
      <c r="AE59" s="89">
        <f t="shared" ca="1" si="7"/>
        <v>2</v>
      </c>
      <c r="AF59" s="89">
        <f t="shared" ca="1" si="8"/>
        <v>3</v>
      </c>
      <c r="AG59" s="90">
        <f ca="1">OFFSET(working!$W$1,working!$AL54,0)</f>
        <v>0</v>
      </c>
      <c r="AI59" t="str">
        <f ca="1">OFFSET(working!$O$1,working!$AL55,12)</f>
        <v>Short</v>
      </c>
      <c r="AK59" s="88">
        <f t="shared" ca="1" si="9"/>
        <v>1</v>
      </c>
      <c r="AL59" s="89">
        <f t="shared" ca="1" si="10"/>
        <v>0</v>
      </c>
      <c r="AM59" s="90">
        <f t="shared" ca="1" si="11"/>
        <v>0</v>
      </c>
      <c r="AO59" t="str">
        <f ca="1">OFFSET(working!$AB$1,working!$AL54,0)</f>
        <v>Reduce journey times and improve reliability of bus services</v>
      </c>
    </row>
    <row r="60" spans="1:41" ht="15" customHeight="1">
      <c r="A60" s="121"/>
      <c r="B60" s="86" t="s">
        <v>434</v>
      </c>
      <c r="C60" s="86" t="s">
        <v>376</v>
      </c>
      <c r="D60" s="104">
        <v>0</v>
      </c>
      <c r="E60" s="104">
        <v>1</v>
      </c>
      <c r="F60" s="104">
        <v>0</v>
      </c>
      <c r="G60" s="104">
        <v>1</v>
      </c>
      <c r="H60" s="104">
        <v>0</v>
      </c>
      <c r="I60" s="104">
        <v>1</v>
      </c>
      <c r="J60" s="104">
        <v>0</v>
      </c>
      <c r="K60" s="104">
        <v>1</v>
      </c>
      <c r="L60" s="104">
        <v>0</v>
      </c>
      <c r="M60" s="104">
        <v>1</v>
      </c>
      <c r="N60" s="104">
        <v>0</v>
      </c>
      <c r="O60" s="104">
        <v>1</v>
      </c>
      <c r="P60" s="104"/>
      <c r="Q60" s="104"/>
      <c r="R60" s="104">
        <v>-1</v>
      </c>
      <c r="S60" s="104">
        <v>0</v>
      </c>
      <c r="U60">
        <f ca="1">OFFSET(working!$O$1,working!$AL55,0)</f>
        <v>4</v>
      </c>
      <c r="V60">
        <f ca="1">OFFSET(working!$O$1,working!$AL55,1)</f>
        <v>4</v>
      </c>
      <c r="W60">
        <f ca="1">OFFSET(working!$O$1,working!$AL55,2)</f>
        <v>4</v>
      </c>
      <c r="X60">
        <f ca="1">OFFSET(working!$O$1,working!$AL55,3)</f>
        <v>3</v>
      </c>
      <c r="Y60">
        <f ca="1">OFFSET(working!$O$1,working!$AL55,4)</f>
        <v>3</v>
      </c>
      <c r="Z60">
        <f ca="1">OFFSET(working!$O$1,working!$AL55,5)</f>
        <v>2</v>
      </c>
      <c r="AA60">
        <f ca="1">OFFSET(working!$O$1,working!$AL55,6)</f>
        <v>2</v>
      </c>
      <c r="AB60">
        <f ca="1">OFFSET(working!$O$1,working!$AL55,7)</f>
        <v>3</v>
      </c>
      <c r="AD60" s="88">
        <f t="shared" ca="1" si="6"/>
        <v>3</v>
      </c>
      <c r="AE60" s="89">
        <f t="shared" ca="1" si="7"/>
        <v>3</v>
      </c>
      <c r="AF60" s="89">
        <f t="shared" ca="1" si="8"/>
        <v>3</v>
      </c>
      <c r="AG60" s="90">
        <f ca="1">OFFSET(working!$W$1,working!$AL55,0)</f>
        <v>0</v>
      </c>
      <c r="AI60" t="str">
        <f ca="1">OFFSET(working!$O$1,working!$AL56,12)</f>
        <v>Short to Medium</v>
      </c>
      <c r="AK60" s="88">
        <f t="shared" ca="1" si="9"/>
        <v>1</v>
      </c>
      <c r="AL60" s="89">
        <f t="shared" ca="1" si="10"/>
        <v>1</v>
      </c>
      <c r="AM60" s="90">
        <f t="shared" ca="1" si="11"/>
        <v>0</v>
      </c>
      <c r="AO60" t="str">
        <f ca="1">OFFSET(working!$AB$1,working!$AL55,0)</f>
        <v>Real time management of bus services</v>
      </c>
    </row>
    <row r="61" spans="1:41" ht="15" customHeight="1">
      <c r="A61" s="121"/>
      <c r="B61" s="86" t="s">
        <v>435</v>
      </c>
      <c r="C61" s="86" t="s">
        <v>376</v>
      </c>
      <c r="D61" s="104"/>
      <c r="E61" s="104"/>
      <c r="F61" s="104"/>
      <c r="G61" s="104"/>
      <c r="H61" s="104"/>
      <c r="I61" s="104"/>
      <c r="J61" s="104">
        <v>0</v>
      </c>
      <c r="K61" s="104">
        <v>1</v>
      </c>
      <c r="L61" s="104"/>
      <c r="M61" s="104"/>
      <c r="N61" s="104"/>
      <c r="O61" s="104"/>
      <c r="P61" s="104"/>
      <c r="Q61" s="104"/>
      <c r="R61" s="104">
        <v>0</v>
      </c>
      <c r="S61" s="104">
        <v>1</v>
      </c>
      <c r="U61">
        <f ca="1">OFFSET(working!$O$1,working!$AL56,0)</f>
        <v>4</v>
      </c>
      <c r="V61">
        <f ca="1">OFFSET(working!$O$1,working!$AL56,1)</f>
        <v>4</v>
      </c>
      <c r="W61">
        <f ca="1">OFFSET(working!$O$1,working!$AL56,2)</f>
        <v>3</v>
      </c>
      <c r="X61">
        <f ca="1">OFFSET(working!$O$1,working!$AL56,3)</f>
        <v>3</v>
      </c>
      <c r="Y61">
        <f ca="1">OFFSET(working!$O$1,working!$AL56,4)</f>
        <v>4</v>
      </c>
      <c r="Z61">
        <f ca="1">OFFSET(working!$O$1,working!$AL56,5)</f>
        <v>2</v>
      </c>
      <c r="AA61">
        <f ca="1">OFFSET(working!$O$1,working!$AL56,6)</f>
        <v>3</v>
      </c>
      <c r="AB61">
        <f ca="1">OFFSET(working!$O$1,working!$AL56,7)</f>
        <v>4</v>
      </c>
      <c r="AD61" s="88">
        <f t="shared" ca="1" si="6"/>
        <v>3</v>
      </c>
      <c r="AE61" s="89">
        <f t="shared" ca="1" si="7"/>
        <v>3</v>
      </c>
      <c r="AF61" s="89">
        <f t="shared" ca="1" si="8"/>
        <v>4</v>
      </c>
      <c r="AG61" s="90">
        <f ca="1">OFFSET(working!$W$1,working!$AL56,0)</f>
        <v>0</v>
      </c>
      <c r="AI61" t="str">
        <f ca="1">OFFSET(working!$O$1,working!$AL57,12)</f>
        <v>Short</v>
      </c>
      <c r="AK61" s="88">
        <f t="shared" ca="1" si="9"/>
        <v>1</v>
      </c>
      <c r="AL61" s="89">
        <f t="shared" ca="1" si="10"/>
        <v>0</v>
      </c>
      <c r="AM61" s="90">
        <f t="shared" ca="1" si="11"/>
        <v>0</v>
      </c>
      <c r="AO61" t="str">
        <f ca="1">OFFSET(working!$AB$1,working!$AL56,0)</f>
        <v>Tradditional timetable and service information</v>
      </c>
    </row>
    <row r="62" spans="1:41" ht="15" customHeight="1">
      <c r="A62" s="121"/>
      <c r="B62" s="86" t="s">
        <v>436</v>
      </c>
      <c r="C62" s="86" t="s">
        <v>374</v>
      </c>
      <c r="D62" s="104"/>
      <c r="E62" s="104"/>
      <c r="F62" s="104">
        <v>0</v>
      </c>
      <c r="G62" s="104">
        <v>4</v>
      </c>
      <c r="H62" s="104">
        <v>0</v>
      </c>
      <c r="I62" s="104">
        <v>2</v>
      </c>
      <c r="J62" s="104"/>
      <c r="K62" s="104"/>
      <c r="L62" s="104">
        <v>-1</v>
      </c>
      <c r="M62" s="104">
        <v>0</v>
      </c>
      <c r="N62" s="104"/>
      <c r="O62" s="104"/>
      <c r="P62" s="104"/>
      <c r="Q62" s="104"/>
      <c r="R62" s="104">
        <v>0</v>
      </c>
      <c r="S62" s="104">
        <v>3</v>
      </c>
      <c r="U62">
        <f ca="1">OFFSET(working!$O$1,working!$AL57,0)</f>
        <v>5</v>
      </c>
      <c r="V62">
        <f ca="1">OFFSET(working!$O$1,working!$AL57,1)</f>
        <v>5</v>
      </c>
      <c r="W62">
        <f ca="1">OFFSET(working!$O$1,working!$AL57,2)</f>
        <v>5</v>
      </c>
      <c r="X62">
        <f ca="1">OFFSET(working!$O$1,working!$AL57,3)</f>
        <v>5</v>
      </c>
      <c r="Y62">
        <f ca="1">OFFSET(working!$O$1,working!$AL57,4)</f>
        <v>5</v>
      </c>
      <c r="Z62">
        <f ca="1">OFFSET(working!$O$1,working!$AL57,5)</f>
        <v>3</v>
      </c>
      <c r="AA62">
        <f ca="1">OFFSET(working!$O$1,working!$AL57,6)</f>
        <v>5</v>
      </c>
      <c r="AB62">
        <f ca="1">OFFSET(working!$O$1,working!$AL57,7)</f>
        <v>5</v>
      </c>
      <c r="AD62" s="88">
        <f t="shared" ca="1" si="6"/>
        <v>5</v>
      </c>
      <c r="AE62" s="89">
        <f t="shared" ca="1" si="7"/>
        <v>5</v>
      </c>
      <c r="AF62" s="89">
        <f t="shared" ca="1" si="8"/>
        <v>5</v>
      </c>
      <c r="AG62" s="90">
        <f ca="1">OFFSET(working!$W$1,working!$AL57,0)</f>
        <v>0</v>
      </c>
      <c r="AI62" t="str">
        <f ca="1">OFFSET(working!$O$1,working!$AL58,12)</f>
        <v>Long</v>
      </c>
      <c r="AK62" s="88">
        <f t="shared" ca="1" si="9"/>
        <v>0</v>
      </c>
      <c r="AL62" s="89">
        <f t="shared" ca="1" si="10"/>
        <v>0</v>
      </c>
      <c r="AM62" s="90">
        <f t="shared" ca="1" si="11"/>
        <v>1</v>
      </c>
      <c r="AO62" t="str">
        <f ca="1">OFFSET(working!$AB$1,working!$AL57,0)</f>
        <v>Financial incentives and supporting infrastructure</v>
      </c>
    </row>
    <row r="63" spans="1:41" ht="15" customHeight="1">
      <c r="A63" s="121"/>
      <c r="B63" s="86" t="s">
        <v>437</v>
      </c>
      <c r="C63" s="86" t="s">
        <v>374</v>
      </c>
      <c r="D63" s="104">
        <v>-1</v>
      </c>
      <c r="E63" s="104">
        <v>3</v>
      </c>
      <c r="F63" s="104">
        <v>0</v>
      </c>
      <c r="G63" s="104">
        <v>2</v>
      </c>
      <c r="H63" s="104"/>
      <c r="I63" s="104"/>
      <c r="J63" s="104">
        <v>0</v>
      </c>
      <c r="K63" s="104">
        <v>2</v>
      </c>
      <c r="L63" s="104">
        <v>0</v>
      </c>
      <c r="M63" s="104">
        <v>3</v>
      </c>
      <c r="N63" s="104"/>
      <c r="O63" s="104"/>
      <c r="P63" s="104"/>
      <c r="Q63" s="104"/>
      <c r="R63" s="104">
        <v>0</v>
      </c>
      <c r="S63" s="104">
        <v>5</v>
      </c>
      <c r="U63">
        <f ca="1">OFFSET(working!$O$1,working!$AL58,0)</f>
        <v>5</v>
      </c>
      <c r="V63">
        <f ca="1">OFFSET(working!$O$1,working!$AL58,1)</f>
        <v>4</v>
      </c>
      <c r="W63">
        <f ca="1">OFFSET(working!$O$1,working!$AL58,2)</f>
        <v>2</v>
      </c>
      <c r="X63">
        <f ca="1">OFFSET(working!$O$1,working!$AL58,3)</f>
        <v>1</v>
      </c>
      <c r="Y63">
        <f ca="1">OFFSET(working!$O$1,working!$AL58,4)</f>
        <v>1</v>
      </c>
      <c r="Z63">
        <f ca="1">OFFSET(working!$O$1,working!$AL58,5)</f>
        <v>3</v>
      </c>
      <c r="AA63">
        <f ca="1">OFFSET(working!$O$1,working!$AL58,6)</f>
        <v>1</v>
      </c>
      <c r="AB63">
        <f ca="1">OFFSET(working!$O$1,working!$AL58,7)</f>
        <v>2</v>
      </c>
      <c r="AD63" s="88">
        <f t="shared" ca="1" si="6"/>
        <v>3</v>
      </c>
      <c r="AE63" s="89">
        <f t="shared" ca="1" si="7"/>
        <v>1</v>
      </c>
      <c r="AF63" s="89">
        <f t="shared" ca="1" si="8"/>
        <v>2</v>
      </c>
      <c r="AG63" s="90">
        <f ca="1">OFFSET(working!$W$1,working!$AL58,0)</f>
        <v>0</v>
      </c>
      <c r="AI63" t="str">
        <f ca="1">OFFSET(working!$O$1,working!$AL59,12)</f>
        <v>Short to Medium</v>
      </c>
      <c r="AK63" s="88">
        <f t="shared" ca="1" si="9"/>
        <v>1</v>
      </c>
      <c r="AL63" s="89">
        <f t="shared" ca="1" si="10"/>
        <v>1</v>
      </c>
      <c r="AM63" s="90">
        <f t="shared" ca="1" si="11"/>
        <v>0</v>
      </c>
      <c r="AO63" t="str">
        <f ca="1">OFFSET(working!$AB$1,working!$AL58,0)</f>
        <v>Fixed line mass public transport</v>
      </c>
    </row>
    <row r="64" spans="1:41" ht="15" customHeight="1">
      <c r="A64" s="86" t="s">
        <v>438</v>
      </c>
      <c r="B64" s="86" t="s">
        <v>438</v>
      </c>
      <c r="C64" s="86" t="s">
        <v>374</v>
      </c>
      <c r="D64" s="104">
        <v>-2</v>
      </c>
      <c r="E64" s="104">
        <v>2</v>
      </c>
      <c r="F64" s="104">
        <v>-1</v>
      </c>
      <c r="G64" s="104">
        <v>3</v>
      </c>
      <c r="H64" s="104"/>
      <c r="I64" s="104"/>
      <c r="J64" s="104">
        <v>0</v>
      </c>
      <c r="K64" s="104">
        <v>3</v>
      </c>
      <c r="L64" s="104">
        <v>0</v>
      </c>
      <c r="M64" s="104">
        <v>5</v>
      </c>
      <c r="N64" s="104"/>
      <c r="O64" s="104"/>
      <c r="P64" s="104"/>
      <c r="Q64" s="104"/>
      <c r="R64" s="104"/>
      <c r="S64" s="104"/>
      <c r="U64">
        <f ca="1">OFFSET(working!$O$1,working!$AL59,0)</f>
        <v>4</v>
      </c>
      <c r="V64">
        <f ca="1">OFFSET(working!$O$1,working!$AL59,1)</f>
        <v>4</v>
      </c>
      <c r="W64">
        <f ca="1">OFFSET(working!$O$1,working!$AL59,2)</f>
        <v>4</v>
      </c>
      <c r="X64">
        <f ca="1">OFFSET(working!$O$1,working!$AL59,3)</f>
        <v>4</v>
      </c>
      <c r="Y64">
        <f ca="1">OFFSET(working!$O$1,working!$AL59,4)</f>
        <v>4</v>
      </c>
      <c r="Z64">
        <f ca="1">OFFSET(working!$O$1,working!$AL59,5)</f>
        <v>2</v>
      </c>
      <c r="AA64">
        <f ca="1">OFFSET(working!$O$1,working!$AL59,6)</f>
        <v>4</v>
      </c>
      <c r="AB64">
        <f ca="1">OFFSET(working!$O$1,working!$AL59,7)</f>
        <v>4</v>
      </c>
      <c r="AD64" s="88">
        <f t="shared" ca="1" si="6"/>
        <v>4</v>
      </c>
      <c r="AE64" s="89">
        <f t="shared" ca="1" si="7"/>
        <v>4</v>
      </c>
      <c r="AF64" s="89">
        <f t="shared" ca="1" si="8"/>
        <v>4</v>
      </c>
      <c r="AG64" s="90">
        <f ca="1">OFFSET(working!$W$1,working!$AL59,0)</f>
        <v>5</v>
      </c>
      <c r="AI64" t="str">
        <f ca="1">OFFSET(working!$O$1,working!$AL60,12)</f>
        <v>Short</v>
      </c>
      <c r="AK64" s="88">
        <f t="shared" ca="1" si="9"/>
        <v>1</v>
      </c>
      <c r="AL64" s="89">
        <f t="shared" ca="1" si="10"/>
        <v>0</v>
      </c>
      <c r="AM64" s="90">
        <f t="shared" ca="1" si="11"/>
        <v>0</v>
      </c>
      <c r="AO64" t="str">
        <f ca="1">OFFSET(working!$AB$1,working!$AL59,0)</f>
        <v>Safe system approach</v>
      </c>
    </row>
    <row r="65" spans="1:41" ht="15" customHeight="1">
      <c r="A65" s="120" t="s">
        <v>206</v>
      </c>
      <c r="B65" s="86" t="s">
        <v>439</v>
      </c>
      <c r="C65" s="86" t="s">
        <v>389</v>
      </c>
      <c r="D65" s="104">
        <v>0</v>
      </c>
      <c r="E65" s="104">
        <v>1</v>
      </c>
      <c r="F65" s="104">
        <v>0</v>
      </c>
      <c r="G65" s="104">
        <v>2</v>
      </c>
      <c r="H65" s="104">
        <v>0</v>
      </c>
      <c r="I65" s="104">
        <v>2</v>
      </c>
      <c r="J65" s="104">
        <v>0</v>
      </c>
      <c r="K65" s="104">
        <v>2</v>
      </c>
      <c r="L65" s="104">
        <v>0</v>
      </c>
      <c r="M65" s="104">
        <v>2</v>
      </c>
      <c r="N65" s="104"/>
      <c r="O65" s="104"/>
      <c r="P65" s="104"/>
      <c r="Q65" s="104"/>
      <c r="R65" s="104">
        <v>0</v>
      </c>
      <c r="S65" s="104">
        <v>1</v>
      </c>
      <c r="U65">
        <f ca="1">OFFSET(working!$O$1,working!$AL60,0)</f>
        <v>1</v>
      </c>
      <c r="V65">
        <f ca="1">OFFSET(working!$O$1,working!$AL60,1)</f>
        <v>3</v>
      </c>
      <c r="W65">
        <f ca="1">OFFSET(working!$O$1,working!$AL60,2)</f>
        <v>2</v>
      </c>
      <c r="X65">
        <f ca="1">OFFSET(working!$O$1,working!$AL60,3)</f>
        <v>1</v>
      </c>
      <c r="Y65">
        <f ca="1">OFFSET(working!$O$1,working!$AL60,4)</f>
        <v>2</v>
      </c>
      <c r="Z65">
        <f ca="1">OFFSET(working!$O$1,working!$AL60,5)</f>
        <v>3</v>
      </c>
      <c r="AA65">
        <f ca="1">OFFSET(working!$O$1,working!$AL60,6)</f>
        <v>2</v>
      </c>
      <c r="AB65">
        <f ca="1">OFFSET(working!$O$1,working!$AL60,7)</f>
        <v>3</v>
      </c>
      <c r="AD65" s="88">
        <f t="shared" ca="1" si="6"/>
        <v>1</v>
      </c>
      <c r="AE65" s="89">
        <f t="shared" ca="1" si="7"/>
        <v>1</v>
      </c>
      <c r="AF65" s="89">
        <f t="shared" ca="1" si="8"/>
        <v>3</v>
      </c>
      <c r="AG65" s="90">
        <f ca="1">OFFSET(working!$W$1,working!$AL60,0)</f>
        <v>0</v>
      </c>
      <c r="AI65" t="str">
        <f ca="1">OFFSET(working!$O$1,working!$AL61,12)</f>
        <v>Short</v>
      </c>
      <c r="AK65" s="88">
        <f t="shared" ca="1" si="9"/>
        <v>1</v>
      </c>
      <c r="AL65" s="89">
        <f t="shared" ca="1" si="10"/>
        <v>0</v>
      </c>
      <c r="AM65" s="90">
        <f t="shared" ca="1" si="11"/>
        <v>0</v>
      </c>
      <c r="AO65" t="str">
        <f ca="1">OFFSET(working!$AB$1,working!$AL60,0)</f>
        <v>Travel behavior change for individuals/households</v>
      </c>
    </row>
    <row r="66" spans="1:41" ht="15" customHeight="1">
      <c r="A66" s="121"/>
      <c r="B66" s="86" t="s">
        <v>440</v>
      </c>
      <c r="C66" s="86" t="s">
        <v>389</v>
      </c>
      <c r="D66" s="104">
        <v>0</v>
      </c>
      <c r="E66" s="104">
        <v>0</v>
      </c>
      <c r="F66" s="104">
        <v>0</v>
      </c>
      <c r="G66" s="104">
        <v>4</v>
      </c>
      <c r="H66" s="104">
        <v>0</v>
      </c>
      <c r="I66" s="104">
        <v>2</v>
      </c>
      <c r="J66" s="104">
        <v>0</v>
      </c>
      <c r="K66" s="104">
        <v>2</v>
      </c>
      <c r="L66" s="104">
        <v>0</v>
      </c>
      <c r="M66" s="104">
        <v>2</v>
      </c>
      <c r="N66" s="104"/>
      <c r="O66" s="104"/>
      <c r="P66" s="104"/>
      <c r="Q66" s="104"/>
      <c r="R66" s="104">
        <v>0</v>
      </c>
      <c r="S66" s="104">
        <v>1</v>
      </c>
      <c r="U66">
        <f ca="1">OFFSET(working!$O$1,working!$AL61,0)</f>
        <v>5</v>
      </c>
      <c r="V66">
        <f ca="1">OFFSET(working!$O$1,working!$AL61,1)</f>
        <v>5</v>
      </c>
      <c r="W66">
        <f ca="1">OFFSET(working!$O$1,working!$AL61,2)</f>
        <v>3</v>
      </c>
      <c r="X66">
        <f ca="1">OFFSET(working!$O$1,working!$AL61,3)</f>
        <v>2</v>
      </c>
      <c r="Y66">
        <f ca="1">OFFSET(working!$O$1,working!$AL61,4)</f>
        <v>5</v>
      </c>
      <c r="Z66">
        <f ca="1">OFFSET(working!$O$1,working!$AL61,5)</f>
        <v>5</v>
      </c>
      <c r="AA66">
        <f ca="1">OFFSET(working!$O$1,working!$AL61,6)</f>
        <v>4</v>
      </c>
      <c r="AB66">
        <f ca="1">OFFSET(working!$O$1,working!$AL61,7)</f>
        <v>3</v>
      </c>
      <c r="AD66" s="88">
        <f t="shared" ca="1" si="6"/>
        <v>3</v>
      </c>
      <c r="AE66" s="89">
        <f t="shared" ca="1" si="7"/>
        <v>3</v>
      </c>
      <c r="AF66" s="89">
        <f t="shared" ca="1" si="8"/>
        <v>4</v>
      </c>
      <c r="AG66" s="90">
        <f ca="1">OFFSET(working!$W$1,working!$AL61,0)</f>
        <v>5</v>
      </c>
      <c r="AI66" t="str">
        <f ca="1">OFFSET(working!$O$1,working!$AL62,12)</f>
        <v>Short</v>
      </c>
      <c r="AK66" s="88">
        <f t="shared" ca="1" si="9"/>
        <v>1</v>
      </c>
      <c r="AL66" s="89">
        <f t="shared" ca="1" si="10"/>
        <v>0</v>
      </c>
      <c r="AM66" s="90">
        <f t="shared" ca="1" si="11"/>
        <v>0</v>
      </c>
      <c r="AO66" t="str">
        <f ca="1">OFFSET(working!$AB$1,working!$AL61,0)</f>
        <v>Mass product marketing and service promotion</v>
      </c>
    </row>
    <row r="67" spans="1:41" ht="15" customHeight="1">
      <c r="A67" s="121"/>
      <c r="B67" s="86" t="s">
        <v>441</v>
      </c>
      <c r="C67" s="86" t="s">
        <v>389</v>
      </c>
      <c r="D67" s="104">
        <v>0</v>
      </c>
      <c r="E67" s="104">
        <v>1</v>
      </c>
      <c r="F67" s="104">
        <v>0</v>
      </c>
      <c r="G67" s="104">
        <v>3</v>
      </c>
      <c r="H67" s="104">
        <v>0</v>
      </c>
      <c r="I67" s="104">
        <v>3</v>
      </c>
      <c r="J67" s="104">
        <v>0</v>
      </c>
      <c r="K67" s="104">
        <v>1</v>
      </c>
      <c r="L67" s="104">
        <v>0</v>
      </c>
      <c r="M67" s="104">
        <v>4</v>
      </c>
      <c r="N67" s="104"/>
      <c r="O67" s="104"/>
      <c r="P67" s="104"/>
      <c r="Q67" s="104"/>
      <c r="R67" s="104">
        <v>0</v>
      </c>
      <c r="S67" s="104">
        <v>1</v>
      </c>
      <c r="U67">
        <f ca="1">OFFSET(working!$O$1,working!$AL62,0)</f>
        <v>5</v>
      </c>
      <c r="V67">
        <f ca="1">OFFSET(working!$O$1,working!$AL62,1)</f>
        <v>5</v>
      </c>
      <c r="W67">
        <f ca="1">OFFSET(working!$O$1,working!$AL62,2)</f>
        <v>4</v>
      </c>
      <c r="X67">
        <f ca="1">OFFSET(working!$O$1,working!$AL62,3)</f>
        <v>4</v>
      </c>
      <c r="Y67">
        <f ca="1">OFFSET(working!$O$1,working!$AL62,4)</f>
        <v>4</v>
      </c>
      <c r="Z67">
        <f ca="1">OFFSET(working!$O$1,working!$AL62,5)</f>
        <v>4</v>
      </c>
      <c r="AA67">
        <f ca="1">OFFSET(working!$O$1,working!$AL62,6)</f>
        <v>4</v>
      </c>
      <c r="AB67">
        <f ca="1">OFFSET(working!$O$1,working!$AL62,7)</f>
        <v>3</v>
      </c>
      <c r="AD67" s="88">
        <f t="shared" ca="1" si="6"/>
        <v>4</v>
      </c>
      <c r="AE67" s="89">
        <f t="shared" ca="1" si="7"/>
        <v>4</v>
      </c>
      <c r="AF67" s="89">
        <f t="shared" ca="1" si="8"/>
        <v>4</v>
      </c>
      <c r="AG67" s="90">
        <f ca="1">OFFSET(working!$W$1,working!$AL62,0)</f>
        <v>0</v>
      </c>
      <c r="AI67" t="str">
        <f ca="1">OFFSET(working!$O$1,working!$AL63,12)</f>
        <v>Short</v>
      </c>
      <c r="AK67" s="88">
        <f t="shared" ca="1" si="9"/>
        <v>1</v>
      </c>
      <c r="AL67" s="89">
        <f t="shared" ca="1" si="10"/>
        <v>0</v>
      </c>
      <c r="AM67" s="90">
        <f t="shared" ca="1" si="11"/>
        <v>0</v>
      </c>
      <c r="AO67" t="str">
        <f ca="1">OFFSET(working!$AB$1,working!$AL62,0)</f>
        <v>School based travel behaviour change</v>
      </c>
    </row>
    <row r="68" spans="1:41" ht="15" customHeight="1">
      <c r="A68" s="121"/>
      <c r="B68" s="86" t="s">
        <v>442</v>
      </c>
      <c r="C68" s="86" t="s">
        <v>389</v>
      </c>
      <c r="D68" s="104">
        <v>-1</v>
      </c>
      <c r="E68" s="104">
        <v>1</v>
      </c>
      <c r="F68" s="104">
        <v>-1</v>
      </c>
      <c r="G68" s="104">
        <v>2</v>
      </c>
      <c r="H68" s="104">
        <v>0</v>
      </c>
      <c r="I68" s="104">
        <v>2</v>
      </c>
      <c r="J68" s="104">
        <v>-1</v>
      </c>
      <c r="K68" s="104">
        <v>2</v>
      </c>
      <c r="L68" s="104">
        <v>0</v>
      </c>
      <c r="M68" s="104">
        <v>2</v>
      </c>
      <c r="N68" s="104"/>
      <c r="O68" s="104"/>
      <c r="P68" s="104"/>
      <c r="Q68" s="104"/>
      <c r="R68" s="104">
        <v>0</v>
      </c>
      <c r="S68" s="104">
        <v>1</v>
      </c>
      <c r="U68">
        <f ca="1">OFFSET(working!$O$1,working!$AL63,0)</f>
        <v>3</v>
      </c>
      <c r="V68">
        <f ca="1">OFFSET(working!$O$1,working!$AL63,1)</f>
        <v>3</v>
      </c>
      <c r="W68">
        <f ca="1">OFFSET(working!$O$1,working!$AL63,2)</f>
        <v>3</v>
      </c>
      <c r="X68">
        <f ca="1">OFFSET(working!$O$1,working!$AL63,3)</f>
        <v>3</v>
      </c>
      <c r="Y68">
        <f ca="1">OFFSET(working!$O$1,working!$AL63,4)</f>
        <v>3</v>
      </c>
      <c r="Z68">
        <f ca="1">OFFSET(working!$O$1,working!$AL63,5)</f>
        <v>3</v>
      </c>
      <c r="AA68">
        <f ca="1">OFFSET(working!$O$1,working!$AL63,6)</f>
        <v>3</v>
      </c>
      <c r="AB68">
        <f ca="1">OFFSET(working!$O$1,working!$AL63,7)</f>
        <v>3</v>
      </c>
      <c r="AD68" s="88">
        <f t="shared" ca="1" si="6"/>
        <v>3</v>
      </c>
      <c r="AE68" s="89">
        <f t="shared" ca="1" si="7"/>
        <v>3</v>
      </c>
      <c r="AF68" s="89">
        <f t="shared" ca="1" si="8"/>
        <v>3</v>
      </c>
      <c r="AG68" s="90">
        <f ca="1">OFFSET(working!$W$1,working!$AL63,0)</f>
        <v>0</v>
      </c>
      <c r="AI68" t="str">
        <f ca="1">OFFSET(working!$O$1,working!$AL64,12)</f>
        <v>Short</v>
      </c>
      <c r="AK68" s="88">
        <f t="shared" ca="1" si="9"/>
        <v>1</v>
      </c>
      <c r="AL68" s="89">
        <f t="shared" ca="1" si="10"/>
        <v>0</v>
      </c>
      <c r="AM68" s="90">
        <f t="shared" ca="1" si="11"/>
        <v>0</v>
      </c>
      <c r="AO68" t="str">
        <f ca="1">OFFSET(working!$AB$1,working!$AL63,0)</f>
        <v>Remote working</v>
      </c>
    </row>
    <row r="69" spans="1:41" ht="15" customHeight="1">
      <c r="A69" s="121"/>
      <c r="B69" s="86" t="s">
        <v>443</v>
      </c>
      <c r="C69" s="86" t="s">
        <v>389</v>
      </c>
      <c r="D69" s="104">
        <v>0</v>
      </c>
      <c r="E69" s="104">
        <v>2</v>
      </c>
      <c r="F69" s="104">
        <v>0</v>
      </c>
      <c r="G69" s="104">
        <v>2</v>
      </c>
      <c r="H69" s="104">
        <v>0</v>
      </c>
      <c r="I69" s="104">
        <v>2</v>
      </c>
      <c r="J69" s="104">
        <v>0</v>
      </c>
      <c r="K69" s="104">
        <v>3</v>
      </c>
      <c r="L69" s="104">
        <v>0</v>
      </c>
      <c r="M69" s="104">
        <v>2</v>
      </c>
      <c r="N69" s="104"/>
      <c r="O69" s="104"/>
      <c r="P69" s="104"/>
      <c r="Q69" s="104"/>
      <c r="R69" s="104">
        <v>0</v>
      </c>
      <c r="S69" s="104">
        <v>1</v>
      </c>
      <c r="U69">
        <f ca="1">OFFSET(working!$O$1,working!$AL64,0)</f>
        <v>3</v>
      </c>
      <c r="V69">
        <f ca="1">OFFSET(working!$O$1,working!$AL64,1)</f>
        <v>3</v>
      </c>
      <c r="W69">
        <f ca="1">OFFSET(working!$O$1,working!$AL64,2)</f>
        <v>2</v>
      </c>
      <c r="X69">
        <f ca="1">OFFSET(working!$O$1,working!$AL64,3)</f>
        <v>1</v>
      </c>
      <c r="Y69">
        <f ca="1">OFFSET(working!$O$1,working!$AL64,4)</f>
        <v>2</v>
      </c>
      <c r="Z69">
        <f ca="1">OFFSET(working!$O$1,working!$AL64,5)</f>
        <v>3</v>
      </c>
      <c r="AA69">
        <f ca="1">OFFSET(working!$O$1,working!$AL64,6)</f>
        <v>2</v>
      </c>
      <c r="AB69">
        <f ca="1">OFFSET(working!$O$1,working!$AL64,7)</f>
        <v>2</v>
      </c>
      <c r="AD69" s="88">
        <f t="shared" ca="1" si="6"/>
        <v>2</v>
      </c>
      <c r="AE69" s="89">
        <f t="shared" ca="1" si="7"/>
        <v>1</v>
      </c>
      <c r="AF69" s="89">
        <f t="shared" ca="1" si="8"/>
        <v>2</v>
      </c>
      <c r="AG69" s="90">
        <f ca="1">OFFSET(working!$W$1,working!$AL64,0)</f>
        <v>0</v>
      </c>
      <c r="AI69" t="str">
        <f ca="1">OFFSET(working!$O$1,working!$AL65,12)</f>
        <v>Short</v>
      </c>
      <c r="AK69" s="88">
        <f t="shared" ca="1" si="9"/>
        <v>1</v>
      </c>
      <c r="AL69" s="89">
        <f t="shared" ca="1" si="10"/>
        <v>0</v>
      </c>
      <c r="AM69" s="90">
        <f t="shared" ca="1" si="11"/>
        <v>0</v>
      </c>
      <c r="AO69" t="str">
        <f ca="1">OFFSET(working!$AB$1,working!$AL64,0)</f>
        <v>Workplace based travel behaviour change</v>
      </c>
    </row>
    <row r="70" spans="1:41" ht="15" customHeight="1">
      <c r="A70" s="121"/>
      <c r="B70" s="86" t="s">
        <v>444</v>
      </c>
      <c r="C70" s="86" t="s">
        <v>389</v>
      </c>
      <c r="D70" s="104">
        <v>-1</v>
      </c>
      <c r="E70" s="104">
        <v>1</v>
      </c>
      <c r="F70" s="104">
        <v>0</v>
      </c>
      <c r="G70" s="104">
        <v>2</v>
      </c>
      <c r="H70" s="104">
        <v>0</v>
      </c>
      <c r="I70" s="104">
        <v>2</v>
      </c>
      <c r="J70" s="104">
        <v>-1</v>
      </c>
      <c r="K70" s="104">
        <v>2</v>
      </c>
      <c r="L70" s="104">
        <v>0</v>
      </c>
      <c r="M70" s="104">
        <v>2</v>
      </c>
      <c r="N70" s="104"/>
      <c r="O70" s="104"/>
      <c r="P70" s="104"/>
      <c r="Q70" s="104"/>
      <c r="R70" s="104">
        <v>0</v>
      </c>
      <c r="S70" s="104">
        <v>1</v>
      </c>
      <c r="U70">
        <f ca="1">OFFSET(working!$O$1,working!$AL65,0)</f>
        <v>3</v>
      </c>
      <c r="V70">
        <f ca="1">OFFSET(working!$O$1,working!$AL65,1)</f>
        <v>3</v>
      </c>
      <c r="W70">
        <f ca="1">OFFSET(working!$O$1,working!$AL65,2)</f>
        <v>3</v>
      </c>
      <c r="X70">
        <f ca="1">OFFSET(working!$O$1,working!$AL65,3)</f>
        <v>3</v>
      </c>
      <c r="Y70">
        <f ca="1">OFFSET(working!$O$1,working!$AL65,4)</f>
        <v>3</v>
      </c>
      <c r="Z70">
        <f ca="1">OFFSET(working!$O$1,working!$AL65,5)</f>
        <v>3</v>
      </c>
      <c r="AA70">
        <f ca="1">OFFSET(working!$O$1,working!$AL65,6)</f>
        <v>3</v>
      </c>
      <c r="AB70">
        <f ca="1">OFFSET(working!$O$1,working!$AL65,7)</f>
        <v>3</v>
      </c>
      <c r="AD70" s="88">
        <f t="shared" ca="1" si="6"/>
        <v>3</v>
      </c>
      <c r="AE70" s="89">
        <f t="shared" ca="1" si="7"/>
        <v>3</v>
      </c>
      <c r="AF70" s="89">
        <f t="shared" ca="1" si="8"/>
        <v>3</v>
      </c>
      <c r="AG70" s="90">
        <f ca="1">OFFSET(working!$W$1,working!$AL65,0)</f>
        <v>0</v>
      </c>
      <c r="AI70" t="str">
        <f ca="1">OFFSET(working!$O$1,working!$AL66,12)</f>
        <v>Short to Medium</v>
      </c>
      <c r="AK70" s="88">
        <f t="shared" ca="1" si="9"/>
        <v>1</v>
      </c>
      <c r="AL70" s="89">
        <f t="shared" ca="1" si="10"/>
        <v>1</v>
      </c>
      <c r="AM70" s="90">
        <f t="shared" ca="1" si="11"/>
        <v>0</v>
      </c>
      <c r="AO70" t="str">
        <f ca="1">OFFSET(working!$AB$1,working!$AL65,0)</f>
        <v>Remote learning</v>
      </c>
    </row>
    <row r="71" spans="1:41" ht="15" customHeight="1">
      <c r="A71" s="120" t="s">
        <v>137</v>
      </c>
      <c r="B71" s="86" t="s">
        <v>445</v>
      </c>
      <c r="C71" s="86" t="s">
        <v>376</v>
      </c>
      <c r="D71" s="104">
        <v>0</v>
      </c>
      <c r="E71" s="104">
        <v>1</v>
      </c>
      <c r="F71" s="104"/>
      <c r="G71" s="104"/>
      <c r="H71" s="104"/>
      <c r="I71" s="104"/>
      <c r="J71" s="104"/>
      <c r="K71" s="104"/>
      <c r="L71" s="104"/>
      <c r="M71" s="104"/>
      <c r="N71" s="104">
        <v>0</v>
      </c>
      <c r="O71" s="104">
        <v>1</v>
      </c>
      <c r="P71" s="104"/>
      <c r="Q71" s="104"/>
      <c r="R71" s="104">
        <v>0</v>
      </c>
      <c r="S71" s="104">
        <v>1</v>
      </c>
      <c r="U71">
        <f ca="1">OFFSET(working!$O$1,working!$AL66,0)</f>
        <v>1</v>
      </c>
      <c r="V71">
        <f ca="1">OFFSET(working!$O$1,working!$AL66,1)</f>
        <v>2</v>
      </c>
      <c r="W71">
        <f ca="1">OFFSET(working!$O$1,working!$AL66,2)</f>
        <v>3</v>
      </c>
      <c r="X71">
        <f ca="1">OFFSET(working!$O$1,working!$AL66,3)</f>
        <v>5</v>
      </c>
      <c r="Y71">
        <f ca="1">OFFSET(working!$O$1,working!$AL66,4)</f>
        <v>4</v>
      </c>
      <c r="Z71">
        <f ca="1">OFFSET(working!$O$1,working!$AL66,5)</f>
        <v>4</v>
      </c>
      <c r="AA71">
        <f ca="1">OFFSET(working!$O$1,working!$AL66,6)</f>
        <v>1</v>
      </c>
      <c r="AB71">
        <f ca="1">OFFSET(working!$O$1,working!$AL66,7)</f>
        <v>1</v>
      </c>
      <c r="AD71" s="88">
        <f t="shared" ref="AD71:AD84" ca="1" si="12">INT(AVERAGE(U71:X71))</f>
        <v>2</v>
      </c>
      <c r="AE71" s="89">
        <f t="shared" ref="AE71:AE84" ca="1" si="13">INT(AVERAGE(X71:Y71))</f>
        <v>4</v>
      </c>
      <c r="AF71" s="89">
        <f t="shared" ref="AF71:AF84" ca="1" si="14">MAX(AA71:AB71)</f>
        <v>1</v>
      </c>
      <c r="AG71" s="90">
        <f ca="1">OFFSET(working!$W$1,working!$AL66,0)</f>
        <v>0</v>
      </c>
      <c r="AI71" t="str">
        <f ca="1">OFFSET(working!$O$1,working!$AL67,12)</f>
        <v>Medium to Long</v>
      </c>
      <c r="AK71" s="88">
        <f t="shared" ref="AK71:AK84" ca="1" si="15">IF(ISNUMBER(SEARCH("Short",$AI71)),1,0)</f>
        <v>0</v>
      </c>
      <c r="AL71" s="89">
        <f t="shared" ref="AL71:AL84" ca="1" si="16">IF(ISNUMBER(SEARCH("Medium",$AI71)),1,0)</f>
        <v>1</v>
      </c>
      <c r="AM71" s="90">
        <f t="shared" ref="AM71:AM84" ca="1" si="17">IF(ISNUMBER(SEARCH("Long",$AI71)),1,0)</f>
        <v>1</v>
      </c>
      <c r="AO71" t="str">
        <f ca="1">OFFSET(working!$AB$1,working!$AL66,0)</f>
        <v>In-vehicle navigation and route guidance systems</v>
      </c>
    </row>
    <row r="72" spans="1:41" ht="15" customHeight="1">
      <c r="A72" s="121"/>
      <c r="B72" s="86" t="s">
        <v>446</v>
      </c>
      <c r="C72" s="86" t="s">
        <v>408</v>
      </c>
      <c r="D72" s="104"/>
      <c r="E72" s="104"/>
      <c r="F72" s="104">
        <v>0</v>
      </c>
      <c r="G72" s="104">
        <v>2</v>
      </c>
      <c r="H72" s="104">
        <v>0</v>
      </c>
      <c r="I72" s="104">
        <v>2</v>
      </c>
      <c r="J72" s="104">
        <v>-1</v>
      </c>
      <c r="K72" s="104">
        <v>1</v>
      </c>
      <c r="L72" s="104">
        <v>0</v>
      </c>
      <c r="M72" s="104">
        <v>1</v>
      </c>
      <c r="N72" s="104"/>
      <c r="O72" s="104"/>
      <c r="P72" s="104"/>
      <c r="Q72" s="104"/>
      <c r="R72" s="104">
        <v>0</v>
      </c>
      <c r="S72" s="104">
        <v>1</v>
      </c>
      <c r="U72">
        <f ca="1">OFFSET(working!$O$1,working!$AL67,0)</f>
        <v>0</v>
      </c>
      <c r="V72">
        <f ca="1">OFFSET(working!$O$1,working!$AL67,1)</f>
        <v>0</v>
      </c>
      <c r="W72">
        <f ca="1">OFFSET(working!$O$1,working!$AL67,2)</f>
        <v>0</v>
      </c>
      <c r="X72">
        <f ca="1">OFFSET(working!$O$1,working!$AL67,3)</f>
        <v>0</v>
      </c>
      <c r="Y72">
        <f ca="1">OFFSET(working!$O$1,working!$AL67,4)</f>
        <v>0</v>
      </c>
      <c r="Z72">
        <f ca="1">OFFSET(working!$O$1,working!$AL67,5)</f>
        <v>0</v>
      </c>
      <c r="AA72">
        <f ca="1">OFFSET(working!$O$1,working!$AL67,6)</f>
        <v>0</v>
      </c>
      <c r="AB72">
        <f ca="1">OFFSET(working!$O$1,working!$AL67,7)</f>
        <v>0</v>
      </c>
      <c r="AD72" s="88">
        <f t="shared" ca="1" si="12"/>
        <v>0</v>
      </c>
      <c r="AE72" s="89">
        <f t="shared" ca="1" si="13"/>
        <v>0</v>
      </c>
      <c r="AF72" s="89">
        <f t="shared" ca="1" si="14"/>
        <v>0</v>
      </c>
      <c r="AG72" s="90">
        <f ca="1">OFFSET(working!$W$1,working!$AL67,0)</f>
        <v>5</v>
      </c>
      <c r="AI72" t="str">
        <f ca="1">OFFSET(working!$O$1,working!$AL68,12)</f>
        <v>Short</v>
      </c>
      <c r="AK72" s="88">
        <f t="shared" ca="1" si="15"/>
        <v>1</v>
      </c>
      <c r="AL72" s="89">
        <f t="shared" ca="1" si="16"/>
        <v>0</v>
      </c>
      <c r="AM72" s="90">
        <f t="shared" ca="1" si="17"/>
        <v>0</v>
      </c>
      <c r="AO72" t="str">
        <f ca="1">OFFSET(working!$AB$1,working!$AL67,0)</f>
        <v>Vehicle standards</v>
      </c>
    </row>
    <row r="73" spans="1:41" ht="15" customHeight="1">
      <c r="A73" s="120" t="s">
        <v>219</v>
      </c>
      <c r="B73" s="86" t="s">
        <v>447</v>
      </c>
      <c r="C73" s="86" t="s">
        <v>376</v>
      </c>
      <c r="D73" s="104">
        <v>0</v>
      </c>
      <c r="E73" s="104">
        <v>1</v>
      </c>
      <c r="F73" s="104"/>
      <c r="G73" s="104"/>
      <c r="H73" s="104">
        <v>0</v>
      </c>
      <c r="I73" s="104">
        <v>3</v>
      </c>
      <c r="J73" s="104">
        <v>0</v>
      </c>
      <c r="K73" s="104">
        <v>3</v>
      </c>
      <c r="L73" s="104">
        <v>0</v>
      </c>
      <c r="M73" s="104">
        <v>3</v>
      </c>
      <c r="N73" s="104"/>
      <c r="O73" s="104"/>
      <c r="P73" s="104"/>
      <c r="Q73" s="104"/>
      <c r="R73" s="104">
        <v>0</v>
      </c>
      <c r="S73" s="104">
        <v>1</v>
      </c>
      <c r="U73">
        <f ca="1">OFFSET(working!$O$1,working!$AL68,0)</f>
        <v>5</v>
      </c>
      <c r="V73">
        <f ca="1">OFFSET(working!$O$1,working!$AL68,1)</f>
        <v>3</v>
      </c>
      <c r="W73">
        <f ca="1">OFFSET(working!$O$1,working!$AL68,2)</f>
        <v>3</v>
      </c>
      <c r="X73">
        <f ca="1">OFFSET(working!$O$1,working!$AL68,3)</f>
        <v>2</v>
      </c>
      <c r="Y73">
        <f ca="1">OFFSET(working!$O$1,working!$AL68,4)</f>
        <v>4</v>
      </c>
      <c r="Z73">
        <f ca="1">OFFSET(working!$O$1,working!$AL68,5)</f>
        <v>2</v>
      </c>
      <c r="AA73">
        <f ca="1">OFFSET(working!$O$1,working!$AL68,6)</f>
        <v>5</v>
      </c>
      <c r="AB73">
        <f ca="1">OFFSET(working!$O$1,working!$AL68,7)</f>
        <v>5</v>
      </c>
      <c r="AD73" s="88">
        <f t="shared" ca="1" si="12"/>
        <v>3</v>
      </c>
      <c r="AE73" s="89">
        <f t="shared" ca="1" si="13"/>
        <v>3</v>
      </c>
      <c r="AF73" s="89">
        <f t="shared" ca="1" si="14"/>
        <v>5</v>
      </c>
      <c r="AG73" s="90">
        <f ca="1">OFFSET(working!$W$1,working!$AL68,0)</f>
        <v>0</v>
      </c>
      <c r="AI73" t="str">
        <f ca="1">OFFSET(working!$O$1,working!$AL69,12)</f>
        <v>Short to Medium</v>
      </c>
      <c r="AK73" s="88">
        <f t="shared" ca="1" si="15"/>
        <v>1</v>
      </c>
      <c r="AL73" s="89">
        <f t="shared" ca="1" si="16"/>
        <v>1</v>
      </c>
      <c r="AM73" s="90">
        <f t="shared" ca="1" si="17"/>
        <v>0</v>
      </c>
      <c r="AO73" t="str">
        <f ca="1">OFFSET(working!$AB$1,working!$AL68,0)</f>
        <v>Maintain existing pedestrian network levels of service</v>
      </c>
    </row>
    <row r="74" spans="1:41" ht="15" customHeight="1">
      <c r="A74" s="121"/>
      <c r="B74" s="86" t="s">
        <v>448</v>
      </c>
      <c r="C74" s="86" t="s">
        <v>374</v>
      </c>
      <c r="D74" s="104">
        <v>0</v>
      </c>
      <c r="E74" s="104">
        <v>3</v>
      </c>
      <c r="F74" s="104">
        <v>-2</v>
      </c>
      <c r="G74" s="104">
        <v>4</v>
      </c>
      <c r="H74" s="104">
        <v>-2</v>
      </c>
      <c r="I74" s="104">
        <v>4</v>
      </c>
      <c r="J74" s="104">
        <v>0</v>
      </c>
      <c r="K74" s="104">
        <v>4</v>
      </c>
      <c r="L74" s="104">
        <v>0</v>
      </c>
      <c r="M74" s="104">
        <v>3</v>
      </c>
      <c r="N74" s="104"/>
      <c r="O74" s="104"/>
      <c r="P74" s="104"/>
      <c r="Q74" s="104"/>
      <c r="R74" s="104">
        <v>0</v>
      </c>
      <c r="S74" s="104">
        <v>1</v>
      </c>
      <c r="U74">
        <f ca="1">OFFSET(working!$O$1,working!$AL69,0)</f>
        <v>5</v>
      </c>
      <c r="V74">
        <f ca="1">OFFSET(working!$O$1,working!$AL69,1)</f>
        <v>3</v>
      </c>
      <c r="W74">
        <f ca="1">OFFSET(working!$O$1,working!$AL69,2)</f>
        <v>3</v>
      </c>
      <c r="X74">
        <f ca="1">OFFSET(working!$O$1,working!$AL69,3)</f>
        <v>2</v>
      </c>
      <c r="Y74">
        <f ca="1">OFFSET(working!$O$1,working!$AL69,4)</f>
        <v>4</v>
      </c>
      <c r="Z74">
        <f ca="1">OFFSET(working!$O$1,working!$AL69,5)</f>
        <v>2</v>
      </c>
      <c r="AA74">
        <f ca="1">OFFSET(working!$O$1,working!$AL69,6)</f>
        <v>5</v>
      </c>
      <c r="AB74">
        <f ca="1">OFFSET(working!$O$1,working!$AL69,7)</f>
        <v>5</v>
      </c>
      <c r="AD74" s="88">
        <f t="shared" ca="1" si="12"/>
        <v>3</v>
      </c>
      <c r="AE74" s="89">
        <f t="shared" ca="1" si="13"/>
        <v>3</v>
      </c>
      <c r="AF74" s="89">
        <f t="shared" ca="1" si="14"/>
        <v>5</v>
      </c>
      <c r="AG74" s="90">
        <f ca="1">OFFSET(working!$W$1,working!$AL69,0)</f>
        <v>0</v>
      </c>
      <c r="AI74" t="str">
        <f ca="1">OFFSET(working!$O$1,working!$AL70,12)</f>
        <v>Short</v>
      </c>
      <c r="AK74" s="88">
        <f t="shared" ca="1" si="15"/>
        <v>1</v>
      </c>
      <c r="AL74" s="89">
        <f t="shared" ca="1" si="16"/>
        <v>0</v>
      </c>
      <c r="AM74" s="90">
        <f t="shared" ca="1" si="17"/>
        <v>0</v>
      </c>
      <c r="AO74" t="str">
        <f ca="1">OFFSET(working!$AB$1,working!$AL69,0)</f>
        <v>Dedicated walking networks</v>
      </c>
    </row>
    <row r="75" spans="1:41" ht="15" customHeight="1">
      <c r="A75" s="120" t="s">
        <v>449</v>
      </c>
      <c r="B75" s="86" t="s">
        <v>450</v>
      </c>
      <c r="C75" s="86" t="s">
        <v>374</v>
      </c>
      <c r="D75" s="104"/>
      <c r="E75" s="104"/>
      <c r="F75" s="104">
        <v>-1</v>
      </c>
      <c r="G75" s="104">
        <v>1</v>
      </c>
      <c r="H75" s="104"/>
      <c r="I75" s="104"/>
      <c r="J75" s="104">
        <v>0</v>
      </c>
      <c r="K75" s="104">
        <v>2</v>
      </c>
      <c r="L75" s="104">
        <v>-1</v>
      </c>
      <c r="M75" s="104">
        <v>0</v>
      </c>
      <c r="N75" s="104"/>
      <c r="O75" s="104"/>
      <c r="P75" s="104"/>
      <c r="Q75" s="104"/>
      <c r="R75" s="104">
        <v>0</v>
      </c>
      <c r="S75" s="104">
        <v>1</v>
      </c>
      <c r="U75">
        <f ca="1">OFFSET(working!$O$1,working!$AL70,0)</f>
        <v>5</v>
      </c>
      <c r="V75">
        <f ca="1">OFFSET(working!$O$1,working!$AL70,1)</f>
        <v>4</v>
      </c>
      <c r="W75">
        <f ca="1">OFFSET(working!$O$1,working!$AL70,2)</f>
        <v>4</v>
      </c>
      <c r="X75">
        <f ca="1">OFFSET(working!$O$1,working!$AL70,3)</f>
        <v>4</v>
      </c>
      <c r="Y75">
        <f ca="1">OFFSET(working!$O$1,working!$AL70,4)</f>
        <v>5</v>
      </c>
      <c r="Z75">
        <f ca="1">OFFSET(working!$O$1,working!$AL70,5)</f>
        <v>5</v>
      </c>
      <c r="AA75">
        <f ca="1">OFFSET(working!$O$1,working!$AL70,6)</f>
        <v>5</v>
      </c>
      <c r="AB75">
        <f ca="1">OFFSET(working!$O$1,working!$AL70,7)</f>
        <v>5</v>
      </c>
      <c r="AD75" s="88">
        <f t="shared" ca="1" si="12"/>
        <v>4</v>
      </c>
      <c r="AE75" s="89">
        <f t="shared" ca="1" si="13"/>
        <v>4</v>
      </c>
      <c r="AF75" s="89">
        <f t="shared" ca="1" si="14"/>
        <v>5</v>
      </c>
      <c r="AG75" s="90">
        <f ca="1">OFFSET(working!$W$1,working!$AL70,0)</f>
        <v>0</v>
      </c>
      <c r="AI75" t="str">
        <f ca="1">OFFSET(working!$O$1,working!$AL71,12)</f>
        <v>Short</v>
      </c>
      <c r="AK75" s="88">
        <f t="shared" ca="1" si="15"/>
        <v>1</v>
      </c>
      <c r="AL75" s="89">
        <f t="shared" ca="1" si="16"/>
        <v>0</v>
      </c>
      <c r="AM75" s="90">
        <f t="shared" ca="1" si="17"/>
        <v>0</v>
      </c>
      <c r="AO75" t="str">
        <f ca="1">OFFSET(working!$AB$1,working!$AL70,0)</f>
        <v>Networks for small, low powered, low speed transport devices</v>
      </c>
    </row>
    <row r="76" spans="1:41" ht="15" customHeight="1">
      <c r="A76" s="121"/>
      <c r="B76" s="86" t="s">
        <v>451</v>
      </c>
      <c r="C76" s="86" t="s">
        <v>374</v>
      </c>
      <c r="D76" s="104"/>
      <c r="E76" s="104"/>
      <c r="F76" s="104">
        <v>0</v>
      </c>
      <c r="G76" s="104">
        <v>0</v>
      </c>
      <c r="H76" s="104"/>
      <c r="I76" s="104"/>
      <c r="J76" s="104">
        <v>0</v>
      </c>
      <c r="K76" s="104">
        <v>2</v>
      </c>
      <c r="L76" s="104">
        <v>0</v>
      </c>
      <c r="M76" s="104">
        <v>1</v>
      </c>
      <c r="N76" s="104"/>
      <c r="O76" s="104"/>
      <c r="P76" s="104"/>
      <c r="Q76" s="104"/>
      <c r="R76" s="104">
        <v>0</v>
      </c>
      <c r="S76" s="104">
        <v>1</v>
      </c>
      <c r="U76">
        <f ca="1">OFFSET(working!$O$1,working!$AL71,0)</f>
        <v>2</v>
      </c>
      <c r="V76">
        <f ca="1">OFFSET(working!$O$1,working!$AL71,1)</f>
        <v>3</v>
      </c>
      <c r="W76">
        <f ca="1">OFFSET(working!$O$1,working!$AL71,2)</f>
        <v>2</v>
      </c>
      <c r="X76">
        <f ca="1">OFFSET(working!$O$1,working!$AL71,3)</f>
        <v>1</v>
      </c>
      <c r="Y76">
        <f ca="1">OFFSET(working!$O$1,working!$AL71,4)</f>
        <v>2</v>
      </c>
      <c r="Z76">
        <f ca="1">OFFSET(working!$O$1,working!$AL71,5)</f>
        <v>3</v>
      </c>
      <c r="AA76">
        <f ca="1">OFFSET(working!$O$1,working!$AL71,6)</f>
        <v>2</v>
      </c>
      <c r="AB76">
        <f ca="1">OFFSET(working!$O$1,working!$AL71,7)</f>
        <v>2</v>
      </c>
      <c r="AD76" s="88">
        <f t="shared" ca="1" si="12"/>
        <v>2</v>
      </c>
      <c r="AE76" s="89">
        <f t="shared" ca="1" si="13"/>
        <v>1</v>
      </c>
      <c r="AF76" s="89">
        <f t="shared" ca="1" si="14"/>
        <v>2</v>
      </c>
      <c r="AG76" s="90">
        <f ca="1">OFFSET(working!$W$1,working!$AL71,0)</f>
        <v>0</v>
      </c>
      <c r="AI76" t="str">
        <f ca="1">OFFSET(working!$O$1,working!$AL72,12)</f>
        <v>Short</v>
      </c>
      <c r="AK76" s="88">
        <f t="shared" ca="1" si="15"/>
        <v>1</v>
      </c>
      <c r="AL76" s="89">
        <f t="shared" ca="1" si="16"/>
        <v>0</v>
      </c>
      <c r="AM76" s="90">
        <f t="shared" ca="1" si="17"/>
        <v>0</v>
      </c>
      <c r="AO76" t="str">
        <f ca="1">OFFSET(working!$AB$1,working!$AL71,0)</f>
        <v>On demand short term car hire</v>
      </c>
    </row>
    <row r="77" spans="1:41" ht="15" customHeight="1">
      <c r="A77" s="121"/>
      <c r="B77" s="86" t="s">
        <v>452</v>
      </c>
      <c r="C77" s="86" t="s">
        <v>374</v>
      </c>
      <c r="D77" s="104"/>
      <c r="E77" s="104"/>
      <c r="F77" s="104">
        <v>-1</v>
      </c>
      <c r="G77" s="104">
        <v>1</v>
      </c>
      <c r="H77" s="104"/>
      <c r="I77" s="104"/>
      <c r="J77" s="104">
        <v>0</v>
      </c>
      <c r="K77" s="104">
        <v>2</v>
      </c>
      <c r="L77" s="104">
        <v>-1</v>
      </c>
      <c r="M77" s="104">
        <v>0</v>
      </c>
      <c r="N77" s="104"/>
      <c r="O77" s="104"/>
      <c r="P77" s="104"/>
      <c r="Q77" s="104"/>
      <c r="R77" s="104">
        <v>0</v>
      </c>
      <c r="S77" s="104">
        <v>1</v>
      </c>
      <c r="U77">
        <f ca="1">OFFSET(working!$O$1,working!$AL72,0)</f>
        <v>5</v>
      </c>
      <c r="V77">
        <f ca="1">OFFSET(working!$O$1,working!$AL72,1)</f>
        <v>4</v>
      </c>
      <c r="W77">
        <f ca="1">OFFSET(working!$O$1,working!$AL72,2)</f>
        <v>4</v>
      </c>
      <c r="X77">
        <f ca="1">OFFSET(working!$O$1,working!$AL72,3)</f>
        <v>4</v>
      </c>
      <c r="Y77">
        <f ca="1">OFFSET(working!$O$1,working!$AL72,4)</f>
        <v>5</v>
      </c>
      <c r="Z77">
        <f ca="1">OFFSET(working!$O$1,working!$AL72,5)</f>
        <v>5</v>
      </c>
      <c r="AA77">
        <f ca="1">OFFSET(working!$O$1,working!$AL72,6)</f>
        <v>5</v>
      </c>
      <c r="AB77">
        <f ca="1">OFFSET(working!$O$1,working!$AL72,7)</f>
        <v>5</v>
      </c>
      <c r="AD77" s="88">
        <f t="shared" ca="1" si="12"/>
        <v>4</v>
      </c>
      <c r="AE77" s="89">
        <f t="shared" ca="1" si="13"/>
        <v>4</v>
      </c>
      <c r="AF77" s="89">
        <f t="shared" ca="1" si="14"/>
        <v>5</v>
      </c>
      <c r="AG77" s="90">
        <f ca="1">OFFSET(working!$W$1,working!$AL72,0)</f>
        <v>0</v>
      </c>
      <c r="AI77" t="str">
        <f ca="1">OFFSET(working!$O$1,working!$AL73,12)</f>
        <v>Short</v>
      </c>
      <c r="AK77" s="88">
        <f t="shared" ca="1" si="15"/>
        <v>1</v>
      </c>
      <c r="AL77" s="89">
        <f t="shared" ca="1" si="16"/>
        <v>0</v>
      </c>
      <c r="AM77" s="90">
        <f t="shared" ca="1" si="17"/>
        <v>0</v>
      </c>
      <c r="AO77" t="str">
        <f ca="1">OFFSET(working!$AB$1,working!$AL72,0)</f>
        <v>On demand short term micromobility hire</v>
      </c>
    </row>
    <row r="78" spans="1:41" ht="15" customHeight="1">
      <c r="A78" s="121"/>
      <c r="B78" s="86" t="s">
        <v>453</v>
      </c>
      <c r="C78" s="86" t="s">
        <v>374</v>
      </c>
      <c r="D78" s="104"/>
      <c r="E78" s="104"/>
      <c r="F78" s="104">
        <v>0</v>
      </c>
      <c r="G78" s="104">
        <v>2</v>
      </c>
      <c r="H78" s="104"/>
      <c r="I78" s="104"/>
      <c r="J78" s="104">
        <v>0</v>
      </c>
      <c r="K78" s="104">
        <v>1</v>
      </c>
      <c r="L78" s="104"/>
      <c r="M78" s="104"/>
      <c r="N78" s="104"/>
      <c r="O78" s="104"/>
      <c r="P78" s="104"/>
      <c r="Q78" s="104"/>
      <c r="R78" s="104">
        <v>0</v>
      </c>
      <c r="S78" s="104">
        <v>1</v>
      </c>
      <c r="U78">
        <f ca="1">OFFSET(working!$O$1,working!$AL73,0)</f>
        <v>2</v>
      </c>
      <c r="V78">
        <f ca="1">OFFSET(working!$O$1,working!$AL73,1)</f>
        <v>3</v>
      </c>
      <c r="W78">
        <f ca="1">OFFSET(working!$O$1,working!$AL73,2)</f>
        <v>2</v>
      </c>
      <c r="X78">
        <f ca="1">OFFSET(working!$O$1,working!$AL73,3)</f>
        <v>1</v>
      </c>
      <c r="Y78">
        <f ca="1">OFFSET(working!$O$1,working!$AL73,4)</f>
        <v>2</v>
      </c>
      <c r="Z78">
        <f ca="1">OFFSET(working!$O$1,working!$AL73,5)</f>
        <v>3</v>
      </c>
      <c r="AA78">
        <f ca="1">OFFSET(working!$O$1,working!$AL73,6)</f>
        <v>2</v>
      </c>
      <c r="AB78">
        <f ca="1">OFFSET(working!$O$1,working!$AL73,7)</f>
        <v>2</v>
      </c>
      <c r="AD78" s="88">
        <f t="shared" ca="1" si="12"/>
        <v>2</v>
      </c>
      <c r="AE78" s="89">
        <f t="shared" ca="1" si="13"/>
        <v>1</v>
      </c>
      <c r="AF78" s="89">
        <f t="shared" ca="1" si="14"/>
        <v>2</v>
      </c>
      <c r="AG78" s="90">
        <f ca="1">OFFSET(working!$W$1,working!$AL73,0)</f>
        <v>0</v>
      </c>
      <c r="AI78" t="str">
        <f ca="1">OFFSET(working!$O$1,working!$AL74,12)</f>
        <v>Short</v>
      </c>
      <c r="AK78" s="88">
        <f t="shared" ca="1" si="15"/>
        <v>1</v>
      </c>
      <c r="AL78" s="89">
        <f t="shared" ca="1" si="16"/>
        <v>0</v>
      </c>
      <c r="AM78" s="90">
        <f t="shared" ca="1" si="17"/>
        <v>0</v>
      </c>
      <c r="AO78" t="str">
        <f ca="1">OFFSET(working!$AB$1,working!$AL73,0)</f>
        <v>Organised car pooling</v>
      </c>
    </row>
    <row r="79" spans="1:41" ht="15" customHeight="1">
      <c r="A79" s="86" t="s">
        <v>454</v>
      </c>
      <c r="B79" s="86" t="s">
        <v>455</v>
      </c>
      <c r="C79" s="86" t="s">
        <v>389</v>
      </c>
      <c r="D79" s="104">
        <v>0</v>
      </c>
      <c r="E79" s="104">
        <v>1</v>
      </c>
      <c r="F79" s="104">
        <v>0</v>
      </c>
      <c r="G79" s="104">
        <v>1</v>
      </c>
      <c r="H79" s="104">
        <v>0</v>
      </c>
      <c r="I79" s="104">
        <v>2</v>
      </c>
      <c r="J79" s="104">
        <v>-1</v>
      </c>
      <c r="K79" s="104">
        <v>0</v>
      </c>
      <c r="L79" s="104">
        <v>0</v>
      </c>
      <c r="M79" s="104">
        <v>1</v>
      </c>
      <c r="N79" s="104"/>
      <c r="O79" s="104"/>
      <c r="P79" s="104"/>
      <c r="Q79" s="104"/>
      <c r="R79" s="104">
        <v>0</v>
      </c>
      <c r="S79" s="104">
        <v>1</v>
      </c>
      <c r="U79">
        <f ca="1">OFFSET(working!$O$1,working!$AL74,0)</f>
        <v>3</v>
      </c>
      <c r="V79">
        <f ca="1">OFFSET(working!$O$1,working!$AL74,1)</f>
        <v>2</v>
      </c>
      <c r="W79">
        <f ca="1">OFFSET(working!$O$1,working!$AL74,2)</f>
        <v>1</v>
      </c>
      <c r="X79">
        <f ca="1">OFFSET(working!$O$1,working!$AL74,3)</f>
        <v>1</v>
      </c>
      <c r="Y79">
        <f ca="1">OFFSET(working!$O$1,working!$AL74,4)</f>
        <v>2</v>
      </c>
      <c r="Z79">
        <f ca="1">OFFSET(working!$O$1,working!$AL74,5)</f>
        <v>2</v>
      </c>
      <c r="AA79">
        <f ca="1">OFFSET(working!$O$1,working!$AL74,6)</f>
        <v>2</v>
      </c>
      <c r="AB79">
        <f ca="1">OFFSET(working!$O$1,working!$AL74,7)</f>
        <v>2</v>
      </c>
      <c r="AD79" s="88">
        <f t="shared" ca="1" si="12"/>
        <v>1</v>
      </c>
      <c r="AE79" s="89">
        <f t="shared" ca="1" si="13"/>
        <v>1</v>
      </c>
      <c r="AF79" s="89">
        <f t="shared" ca="1" si="14"/>
        <v>2</v>
      </c>
      <c r="AG79" s="90">
        <f ca="1">OFFSET(working!$W$1,working!$AL74,0)</f>
        <v>0</v>
      </c>
      <c r="AI79" t="str">
        <f ca="1">OFFSET(working!$O$1,working!$AL75,12)</f>
        <v>Short</v>
      </c>
      <c r="AK79" s="88">
        <f t="shared" ca="1" si="15"/>
        <v>1</v>
      </c>
      <c r="AL79" s="89">
        <f t="shared" ca="1" si="16"/>
        <v>0</v>
      </c>
      <c r="AM79" s="90">
        <f t="shared" ca="1" si="17"/>
        <v>0</v>
      </c>
      <c r="AO79" t="str">
        <f ca="1">OFFSET(working!$AB$1,working!$AL74,0)</f>
        <v>Workplace flexible start, finish and hours</v>
      </c>
    </row>
    <row r="80" spans="1:41" ht="15" customHeight="1">
      <c r="A80" s="120" t="s">
        <v>456</v>
      </c>
      <c r="B80" s="86" t="s">
        <v>457</v>
      </c>
      <c r="C80" s="86" t="s">
        <v>408</v>
      </c>
      <c r="D80" s="104">
        <v>0</v>
      </c>
      <c r="E80" s="104">
        <v>3</v>
      </c>
      <c r="F80" s="104"/>
      <c r="G80" s="104"/>
      <c r="H80" s="104"/>
      <c r="I80" s="104"/>
      <c r="J80" s="104">
        <v>-1</v>
      </c>
      <c r="K80" s="104">
        <v>0</v>
      </c>
      <c r="L80" s="104">
        <v>0</v>
      </c>
      <c r="M80" s="104">
        <v>3</v>
      </c>
      <c r="N80" s="104"/>
      <c r="O80" s="104"/>
      <c r="P80" s="104">
        <v>0</v>
      </c>
      <c r="Q80" s="104">
        <v>3</v>
      </c>
      <c r="R80" s="104">
        <v>0</v>
      </c>
      <c r="S80" s="104">
        <v>1</v>
      </c>
      <c r="U80">
        <f ca="1">OFFSET(working!$O$1,working!$AL75,0)</f>
        <v>0</v>
      </c>
      <c r="V80">
        <f ca="1">OFFSET(working!$O$1,working!$AL75,1)</f>
        <v>0</v>
      </c>
      <c r="W80">
        <f ca="1">OFFSET(working!$O$1,working!$AL75,2)</f>
        <v>0</v>
      </c>
      <c r="X80">
        <f ca="1">OFFSET(working!$O$1,working!$AL75,3)</f>
        <v>0</v>
      </c>
      <c r="Y80">
        <f ca="1">OFFSET(working!$O$1,working!$AL75,4)</f>
        <v>0</v>
      </c>
      <c r="Z80">
        <f ca="1">OFFSET(working!$O$1,working!$AL75,5)</f>
        <v>0</v>
      </c>
      <c r="AA80">
        <f ca="1">OFFSET(working!$O$1,working!$AL75,6)</f>
        <v>0</v>
      </c>
      <c r="AB80">
        <f ca="1">OFFSET(working!$O$1,working!$AL75,7)</f>
        <v>0</v>
      </c>
      <c r="AD80" s="88">
        <f t="shared" ca="1" si="12"/>
        <v>0</v>
      </c>
      <c r="AE80" s="89">
        <f t="shared" ca="1" si="13"/>
        <v>0</v>
      </c>
      <c r="AF80" s="89">
        <f t="shared" ca="1" si="14"/>
        <v>0</v>
      </c>
      <c r="AG80" s="90">
        <f ca="1">OFFSET(working!$W$1,working!$AL75,0)</f>
        <v>5</v>
      </c>
      <c r="AI80" t="str">
        <f ca="1">OFFSET(working!$O$1,working!$AL78,12)</f>
        <v>Short</v>
      </c>
      <c r="AK80" s="88">
        <f t="shared" ca="1" si="15"/>
        <v>1</v>
      </c>
      <c r="AL80" s="89">
        <f t="shared" ca="1" si="16"/>
        <v>0</v>
      </c>
      <c r="AM80" s="90">
        <f t="shared" ca="1" si="17"/>
        <v>0</v>
      </c>
      <c r="AO80" t="str">
        <f ca="1">OFFSET(working!$AB$1,working!$AL75,0)</f>
        <v>Permitting and revoking access to the transport network</v>
      </c>
    </row>
    <row r="81" spans="1:41" ht="15" customHeight="1">
      <c r="A81" s="121"/>
      <c r="B81" s="86" t="s">
        <v>458</v>
      </c>
      <c r="C81" s="86" t="s">
        <v>408</v>
      </c>
      <c r="D81" s="104">
        <v>0</v>
      </c>
      <c r="E81" s="104">
        <v>2</v>
      </c>
      <c r="F81" s="104"/>
      <c r="G81" s="104"/>
      <c r="H81" s="104"/>
      <c r="I81" s="104"/>
      <c r="J81" s="104">
        <v>-1</v>
      </c>
      <c r="K81" s="104">
        <v>0</v>
      </c>
      <c r="L81" s="104">
        <v>0</v>
      </c>
      <c r="M81" s="104">
        <v>3</v>
      </c>
      <c r="N81" s="104"/>
      <c r="O81" s="104"/>
      <c r="P81" s="104"/>
      <c r="Q81" s="104"/>
      <c r="R81" s="104">
        <v>0</v>
      </c>
      <c r="S81" s="104">
        <v>1</v>
      </c>
      <c r="U81">
        <f ca="1">OFFSET(working!$O$1,working!$AL76,0)</f>
        <v>0</v>
      </c>
      <c r="V81">
        <f ca="1">OFFSET(working!$O$1,working!$AL76,1)</f>
        <v>0</v>
      </c>
      <c r="W81">
        <f ca="1">OFFSET(working!$O$1,working!$AL76,2)</f>
        <v>0</v>
      </c>
      <c r="X81">
        <f ca="1">OFFSET(working!$O$1,working!$AL76,3)</f>
        <v>0</v>
      </c>
      <c r="Y81">
        <f ca="1">OFFSET(working!$O$1,working!$AL76,4)</f>
        <v>0</v>
      </c>
      <c r="Z81">
        <f ca="1">OFFSET(working!$O$1,working!$AL76,5)</f>
        <v>0</v>
      </c>
      <c r="AA81">
        <f ca="1">OFFSET(working!$O$1,working!$AL76,6)</f>
        <v>0</v>
      </c>
      <c r="AB81">
        <f ca="1">OFFSET(working!$O$1,working!$AL76,7)</f>
        <v>0</v>
      </c>
      <c r="AD81" s="88">
        <f t="shared" ca="1" si="12"/>
        <v>0</v>
      </c>
      <c r="AE81" s="89">
        <f t="shared" ca="1" si="13"/>
        <v>0</v>
      </c>
      <c r="AF81" s="89">
        <f t="shared" ca="1" si="14"/>
        <v>0</v>
      </c>
      <c r="AG81" s="90">
        <f ca="1">OFFSET(working!$W$1,working!$AL76,0)</f>
        <v>5</v>
      </c>
      <c r="AI81" t="str">
        <f ca="1">OFFSET(working!$O$1,working!$AL79,12)</f>
        <v>Short</v>
      </c>
      <c r="AK81" s="88">
        <f t="shared" ca="1" si="15"/>
        <v>1</v>
      </c>
      <c r="AL81" s="89">
        <f t="shared" ca="1" si="16"/>
        <v>0</v>
      </c>
      <c r="AM81" s="90">
        <f t="shared" ca="1" si="17"/>
        <v>0</v>
      </c>
      <c r="AO81" t="str">
        <f ca="1">OFFSET(working!$AB$1,working!$AL76,0)</f>
        <v>Restrictions on transport network access</v>
      </c>
    </row>
    <row r="82" spans="1:41" ht="15" customHeight="1">
      <c r="A82" s="121"/>
      <c r="B82" s="86" t="s">
        <v>459</v>
      </c>
      <c r="C82" s="86" t="s">
        <v>408</v>
      </c>
      <c r="D82" s="104">
        <v>0</v>
      </c>
      <c r="E82" s="104">
        <v>2</v>
      </c>
      <c r="F82" s="104"/>
      <c r="G82" s="104"/>
      <c r="H82" s="104"/>
      <c r="I82" s="104"/>
      <c r="J82" s="104">
        <v>-1</v>
      </c>
      <c r="K82" s="104">
        <v>0</v>
      </c>
      <c r="L82" s="104">
        <v>0</v>
      </c>
      <c r="M82" s="104">
        <v>3</v>
      </c>
      <c r="N82" s="104"/>
      <c r="O82" s="104"/>
      <c r="P82" s="104">
        <v>0</v>
      </c>
      <c r="Q82" s="104">
        <v>3</v>
      </c>
      <c r="R82" s="104">
        <v>0</v>
      </c>
      <c r="S82" s="104">
        <v>1</v>
      </c>
      <c r="U82">
        <f ca="1">OFFSET(working!$O$1,working!$AL77,0)</f>
        <v>0</v>
      </c>
      <c r="V82">
        <f ca="1">OFFSET(working!$O$1,working!$AL77,1)</f>
        <v>0</v>
      </c>
      <c r="W82">
        <f ca="1">OFFSET(working!$O$1,working!$AL77,2)</f>
        <v>0</v>
      </c>
      <c r="X82">
        <f ca="1">OFFSET(working!$O$1,working!$AL77,3)</f>
        <v>0</v>
      </c>
      <c r="Y82">
        <f ca="1">OFFSET(working!$O$1,working!$AL77,4)</f>
        <v>0</v>
      </c>
      <c r="Z82">
        <f ca="1">OFFSET(working!$O$1,working!$AL77,5)</f>
        <v>0</v>
      </c>
      <c r="AA82">
        <f ca="1">OFFSET(working!$O$1,working!$AL77,6)</f>
        <v>0</v>
      </c>
      <c r="AB82">
        <f ca="1">OFFSET(working!$O$1,working!$AL77,7)</f>
        <v>0</v>
      </c>
      <c r="AD82" s="88">
        <f t="shared" ca="1" si="12"/>
        <v>0</v>
      </c>
      <c r="AE82" s="89">
        <f t="shared" ca="1" si="13"/>
        <v>0</v>
      </c>
      <c r="AF82" s="89">
        <f t="shared" ca="1" si="14"/>
        <v>0</v>
      </c>
      <c r="AG82" s="90">
        <f ca="1">OFFSET(working!$W$1,working!$AL77,0)</f>
        <v>5</v>
      </c>
      <c r="AI82" t="str">
        <f ca="1">OFFSET(working!$O$1,working!$AL80,12)</f>
        <v>Implementation</v>
      </c>
      <c r="AK82" s="88">
        <f t="shared" ca="1" si="15"/>
        <v>0</v>
      </c>
      <c r="AL82" s="89">
        <f t="shared" ca="1" si="16"/>
        <v>0</v>
      </c>
      <c r="AM82" s="90">
        <f t="shared" ca="1" si="17"/>
        <v>0</v>
      </c>
      <c r="AO82" t="str">
        <f ca="1">OFFSET(working!$AB$1,working!$AL77,0)</f>
        <v>Norms for transport network use</v>
      </c>
    </row>
    <row r="83" spans="1:41" ht="15" customHeight="1">
      <c r="A83" s="121"/>
      <c r="B83" s="86" t="s">
        <v>460</v>
      </c>
      <c r="C83" s="86" t="s">
        <v>408</v>
      </c>
      <c r="D83" s="104">
        <v>0</v>
      </c>
      <c r="E83" s="104">
        <v>2</v>
      </c>
      <c r="F83" s="104"/>
      <c r="G83" s="104"/>
      <c r="H83" s="104"/>
      <c r="I83" s="104"/>
      <c r="J83" s="104">
        <v>-1</v>
      </c>
      <c r="K83" s="104">
        <v>0</v>
      </c>
      <c r="L83" s="104">
        <v>0</v>
      </c>
      <c r="M83" s="104">
        <v>3</v>
      </c>
      <c r="N83" s="104"/>
      <c r="O83" s="104"/>
      <c r="P83" s="104">
        <v>0</v>
      </c>
      <c r="Q83" s="104">
        <v>3</v>
      </c>
      <c r="R83" s="104">
        <v>-1</v>
      </c>
      <c r="S83" s="104">
        <v>0</v>
      </c>
      <c r="U83">
        <f ca="1">OFFSET(working!$O$1,working!$AL78,0)</f>
        <v>0</v>
      </c>
      <c r="V83">
        <f ca="1">OFFSET(working!$O$1,working!$AL78,1)</f>
        <v>0</v>
      </c>
      <c r="W83">
        <f ca="1">OFFSET(working!$O$1,working!$AL78,2)</f>
        <v>0</v>
      </c>
      <c r="X83">
        <f ca="1">OFFSET(working!$O$1,working!$AL78,3)</f>
        <v>0</v>
      </c>
      <c r="Y83">
        <f ca="1">OFFSET(working!$O$1,working!$AL78,4)</f>
        <v>0</v>
      </c>
      <c r="Z83">
        <f ca="1">OFFSET(working!$O$1,working!$AL78,5)</f>
        <v>0</v>
      </c>
      <c r="AA83">
        <f ca="1">OFFSET(working!$O$1,working!$AL78,6)</f>
        <v>0</v>
      </c>
      <c r="AB83">
        <f ca="1">OFFSET(working!$O$1,working!$AL78,7)</f>
        <v>0</v>
      </c>
      <c r="AD83" s="88">
        <f t="shared" ca="1" si="12"/>
        <v>0</v>
      </c>
      <c r="AE83" s="89">
        <f t="shared" ca="1" si="13"/>
        <v>0</v>
      </c>
      <c r="AF83" s="89">
        <f t="shared" ca="1" si="14"/>
        <v>0</v>
      </c>
      <c r="AG83" s="90">
        <f ca="1">OFFSET(working!$W$1,working!$AL78,0)</f>
        <v>5</v>
      </c>
      <c r="AI83" t="str">
        <f ca="1">OFFSET(working!$O$1,working!$AL81,12)</f>
        <v>Implementation</v>
      </c>
      <c r="AK83" s="88">
        <f t="shared" ca="1" si="15"/>
        <v>0</v>
      </c>
      <c r="AL83" s="89">
        <f t="shared" ca="1" si="16"/>
        <v>0</v>
      </c>
      <c r="AM83" s="90">
        <f t="shared" ca="1" si="17"/>
        <v>0</v>
      </c>
      <c r="AO83" t="str">
        <f ca="1">OFFSET(working!$AB$1,working!$AL78,0)</f>
        <v>Penalties as a deterent</v>
      </c>
    </row>
    <row r="84" spans="1:41" ht="15" customHeight="1">
      <c r="A84" s="121"/>
      <c r="B84" s="86" t="s">
        <v>461</v>
      </c>
      <c r="C84" s="86" t="s">
        <v>408</v>
      </c>
      <c r="D84" s="105">
        <v>0</v>
      </c>
      <c r="E84" s="105">
        <v>2</v>
      </c>
      <c r="F84" s="105"/>
      <c r="G84" s="105"/>
      <c r="H84" s="105"/>
      <c r="I84" s="105"/>
      <c r="J84" s="105">
        <v>-1</v>
      </c>
      <c r="K84" s="105">
        <v>0</v>
      </c>
      <c r="L84" s="105">
        <v>0</v>
      </c>
      <c r="M84" s="105">
        <v>2</v>
      </c>
      <c r="N84" s="105"/>
      <c r="O84" s="105"/>
      <c r="P84" s="105">
        <v>0</v>
      </c>
      <c r="Q84" s="105">
        <v>2</v>
      </c>
      <c r="R84" s="105">
        <v>0</v>
      </c>
      <c r="S84" s="105">
        <v>1</v>
      </c>
      <c r="U84">
        <f ca="1">OFFSET(working!$O$1,working!$AL79,0)</f>
        <v>0</v>
      </c>
      <c r="V84">
        <f ca="1">OFFSET(working!$O$1,working!$AL79,1)</f>
        <v>0</v>
      </c>
      <c r="W84">
        <f ca="1">OFFSET(working!$O$1,working!$AL79,2)</f>
        <v>0</v>
      </c>
      <c r="X84">
        <f ca="1">OFFSET(working!$O$1,working!$AL79,3)</f>
        <v>0</v>
      </c>
      <c r="Y84">
        <f ca="1">OFFSET(working!$O$1,working!$AL79,4)</f>
        <v>0</v>
      </c>
      <c r="Z84">
        <f ca="1">OFFSET(working!$O$1,working!$AL79,5)</f>
        <v>0</v>
      </c>
      <c r="AA84">
        <f ca="1">OFFSET(working!$O$1,working!$AL79,6)</f>
        <v>0</v>
      </c>
      <c r="AB84">
        <f ca="1">OFFSET(working!$O$1,working!$AL79,7)</f>
        <v>0</v>
      </c>
      <c r="AD84" s="88">
        <f t="shared" ca="1" si="12"/>
        <v>0</v>
      </c>
      <c r="AE84" s="89">
        <f t="shared" ca="1" si="13"/>
        <v>0</v>
      </c>
      <c r="AF84" s="89">
        <f t="shared" ca="1" si="14"/>
        <v>0</v>
      </c>
      <c r="AG84" s="90">
        <f ca="1">OFFSET(working!$W$1,working!$AL79,0)</f>
        <v>5</v>
      </c>
      <c r="AI84" t="str">
        <f ca="1">OFFSET(working!$O$1,working!$AL82,12)</f>
        <v>Implementation</v>
      </c>
      <c r="AK84" s="88">
        <f t="shared" ca="1" si="15"/>
        <v>0</v>
      </c>
      <c r="AL84" s="89">
        <f t="shared" ca="1" si="16"/>
        <v>0</v>
      </c>
      <c r="AM84" s="90">
        <f t="shared" ca="1" si="17"/>
        <v>0</v>
      </c>
      <c r="AO84" t="str">
        <f ca="1">OFFSET(working!$AB$1,working!$AL79,0)</f>
        <v>Notification of potential penalties</v>
      </c>
    </row>
  </sheetData>
  <mergeCells count="40">
    <mergeCell ref="AM4:AM6"/>
    <mergeCell ref="AA1:AA6"/>
    <mergeCell ref="AB1:AB6"/>
    <mergeCell ref="AD1:AG1"/>
    <mergeCell ref="AI1:AI6"/>
    <mergeCell ref="AK1:AM3"/>
    <mergeCell ref="AD2:AD6"/>
    <mergeCell ref="AE2:AE6"/>
    <mergeCell ref="AF2:AF6"/>
    <mergeCell ref="AG2:AG6"/>
    <mergeCell ref="AK4:AK6"/>
    <mergeCell ref="X1:X6"/>
    <mergeCell ref="Y1:Y6"/>
    <mergeCell ref="AL4:AL6"/>
    <mergeCell ref="L5:M5"/>
    <mergeCell ref="N5:O5"/>
    <mergeCell ref="P5:Q5"/>
    <mergeCell ref="R5:S5"/>
    <mergeCell ref="Z1:Z6"/>
    <mergeCell ref="U1:U6"/>
    <mergeCell ref="V1:V6"/>
    <mergeCell ref="W1:W6"/>
    <mergeCell ref="A80:A84"/>
    <mergeCell ref="D5:E5"/>
    <mergeCell ref="F5:G5"/>
    <mergeCell ref="H5:I5"/>
    <mergeCell ref="A31:A32"/>
    <mergeCell ref="A33:A36"/>
    <mergeCell ref="A38:A46"/>
    <mergeCell ref="A47:A63"/>
    <mergeCell ref="A65:A70"/>
    <mergeCell ref="A71:A72"/>
    <mergeCell ref="A73:A74"/>
    <mergeCell ref="A75:A78"/>
    <mergeCell ref="J5:K5"/>
    <mergeCell ref="A7:A8"/>
    <mergeCell ref="A20:A22"/>
    <mergeCell ref="A23:A24"/>
    <mergeCell ref="A25:A30"/>
    <mergeCell ref="A9:A19"/>
  </mergeCells>
  <conditionalFormatting pivot="1" sqref="D7:D84 F7:F84 H7:H84 J7:J84 L7:L84 N7:N84 P7:P84 R7:R84">
    <cfRule type="dataBar" priority="2">
      <dataBar showValue="0">
        <cfvo type="num" val="-5"/>
        <cfvo type="num" val="0"/>
        <color theme="9"/>
      </dataBar>
      <extLst>
        <ext xmlns:x14="http://schemas.microsoft.com/office/spreadsheetml/2009/9/main" uri="{B025F937-C7B1-47D3-B67F-A62EFF666E3E}">
          <x14:id>{C22F278D-3CF8-4467-8619-CD667FE9D5E8}</x14:id>
        </ext>
      </extLst>
    </cfRule>
  </conditionalFormatting>
  <conditionalFormatting pivot="1" sqref="E7:E84 G7:G84 I7:I84 K7:K84 M7:M84 O7:O84 Q7:Q84 S7:S84">
    <cfRule type="dataBar" priority="1">
      <dataBar showValue="0">
        <cfvo type="num" val="0"/>
        <cfvo type="num" val="5"/>
        <color theme="9"/>
      </dataBar>
      <extLst>
        <ext xmlns:x14="http://schemas.microsoft.com/office/spreadsheetml/2009/9/main" uri="{B025F937-C7B1-47D3-B67F-A62EFF666E3E}">
          <x14:id>{C727478F-E857-48A9-8403-00B39B2D161B}</x14:id>
        </ext>
      </extLst>
    </cfRule>
  </conditionalFormatting>
  <conditionalFormatting sqref="U7:AB84">
    <cfRule type="dataBar" priority="14">
      <dataBar showValue="0">
        <cfvo type="min"/>
        <cfvo type="max"/>
        <color rgb="FF63C384"/>
      </dataBar>
      <extLst>
        <ext xmlns:x14="http://schemas.microsoft.com/office/spreadsheetml/2009/9/main" uri="{B025F937-C7B1-47D3-B67F-A62EFF666E3E}">
          <x14:id>{B381DEC0-733B-48BC-BFFE-CFAF5E568B94}</x14:id>
        </ext>
      </extLst>
    </cfRule>
  </conditionalFormatting>
  <conditionalFormatting sqref="U81:AB84">
    <cfRule type="dataBar" priority="13">
      <dataBar showValue="0">
        <cfvo type="min"/>
        <cfvo type="max"/>
        <color rgb="FF63C384"/>
      </dataBar>
      <extLst>
        <ext xmlns:x14="http://schemas.microsoft.com/office/spreadsheetml/2009/9/main" uri="{B025F937-C7B1-47D3-B67F-A62EFF666E3E}">
          <x14:id>{EC8677A1-CB4D-458D-BC26-106667F7FFD4}</x14:id>
        </ext>
      </extLst>
    </cfRule>
  </conditionalFormatting>
  <conditionalFormatting sqref="U81:AB84">
    <cfRule type="dataBar" priority="12">
      <dataBar showValue="0">
        <cfvo type="min"/>
        <cfvo type="max"/>
        <color rgb="FF63C384"/>
      </dataBar>
      <extLst>
        <ext xmlns:x14="http://schemas.microsoft.com/office/spreadsheetml/2009/9/main" uri="{B025F937-C7B1-47D3-B67F-A62EFF666E3E}">
          <x14:id>{8CCFA188-32A7-4241-ADD8-0A5B9D6ADC7E}</x14:id>
        </ext>
      </extLst>
    </cfRule>
  </conditionalFormatting>
  <conditionalFormatting sqref="AD7:AG84">
    <cfRule type="dataBar" priority="15">
      <dataBar showValue="0">
        <cfvo type="min"/>
        <cfvo type="max"/>
        <color rgb="FF63C384"/>
      </dataBar>
      <extLst>
        <ext xmlns:x14="http://schemas.microsoft.com/office/spreadsheetml/2009/9/main" uri="{B025F937-C7B1-47D3-B67F-A62EFF666E3E}">
          <x14:id>{F10D15A3-A91C-4B77-B65F-1AA1AE69FB10}</x14:id>
        </ext>
      </extLst>
    </cfRule>
  </conditionalFormatting>
  <conditionalFormatting sqref="AD82:AG84">
    <cfRule type="dataBar" priority="10">
      <dataBar showValue="0">
        <cfvo type="min"/>
        <cfvo type="max"/>
        <color rgb="FF63C384"/>
      </dataBar>
      <extLst>
        <ext xmlns:x14="http://schemas.microsoft.com/office/spreadsheetml/2009/9/main" uri="{B025F937-C7B1-47D3-B67F-A62EFF666E3E}">
          <x14:id>{C06CF65C-7A73-4C56-AB1C-8C25F8E2B4EA}</x14:id>
        </ext>
      </extLst>
    </cfRule>
  </conditionalFormatting>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pivot="1">
          <x14:cfRule type="dataBar" id="{C22F278D-3CF8-4467-8619-CD667FE9D5E8}">
            <x14:dataBar minLength="0" maxLength="100" gradient="0">
              <x14:cfvo type="num">
                <xm:f>-5</xm:f>
              </x14:cfvo>
              <x14:cfvo type="num">
                <xm:f>0</xm:f>
              </x14:cfvo>
              <x14:negativeFillColor theme="5"/>
              <x14:axisColor rgb="FF000000"/>
            </x14:dataBar>
          </x14:cfRule>
          <xm:sqref>D7:D84 F7:F84 H7:H84 J7:J84 L7:L84 N7:N84 P7:P84 R7:R84</xm:sqref>
        </x14:conditionalFormatting>
        <x14:conditionalFormatting xmlns:xm="http://schemas.microsoft.com/office/excel/2006/main" pivot="1">
          <x14:cfRule type="dataBar" id="{C727478F-E857-48A9-8403-00B39B2D161B}">
            <x14:dataBar minLength="0" maxLength="100" gradient="0" direction="leftToRight">
              <x14:cfvo type="num">
                <xm:f>0</xm:f>
              </x14:cfvo>
              <x14:cfvo type="num">
                <xm:f>5</xm:f>
              </x14:cfvo>
              <x14:negativeFillColor rgb="FFFF0000"/>
              <x14:axisColor rgb="FF000000"/>
            </x14:dataBar>
          </x14:cfRule>
          <xm:sqref>E7:E84 G7:G84 I7:I84 K7:K84 M7:M84 O7:O84 Q7:Q84 S7:S84</xm:sqref>
        </x14:conditionalFormatting>
        <x14:conditionalFormatting xmlns:xm="http://schemas.microsoft.com/office/excel/2006/main">
          <x14:cfRule type="dataBar" id="{B381DEC0-733B-48BC-BFFE-CFAF5E568B94}">
            <x14:dataBar minLength="0" maxLength="100" gradient="0">
              <x14:cfvo type="autoMin"/>
              <x14:cfvo type="autoMax"/>
              <x14:negativeFillColor rgb="FFFF0000"/>
              <x14:axisColor rgb="FF000000"/>
            </x14:dataBar>
          </x14:cfRule>
          <xm:sqref>U7:AB84</xm:sqref>
        </x14:conditionalFormatting>
        <x14:conditionalFormatting xmlns:xm="http://schemas.microsoft.com/office/excel/2006/main">
          <x14:cfRule type="dataBar" id="{EC8677A1-CB4D-458D-BC26-106667F7FFD4}">
            <x14:dataBar minLength="0" maxLength="100" gradient="0">
              <x14:cfvo type="autoMin"/>
              <x14:cfvo type="autoMax"/>
              <x14:negativeFillColor rgb="FFFF0000"/>
              <x14:axisColor rgb="FF000000"/>
            </x14:dataBar>
          </x14:cfRule>
          <xm:sqref>U81:AB84</xm:sqref>
        </x14:conditionalFormatting>
        <x14:conditionalFormatting xmlns:xm="http://schemas.microsoft.com/office/excel/2006/main">
          <x14:cfRule type="dataBar" id="{8CCFA188-32A7-4241-ADD8-0A5B9D6ADC7E}">
            <x14:dataBar minLength="0" maxLength="100" gradient="0">
              <x14:cfvo type="autoMin"/>
              <x14:cfvo type="autoMax"/>
              <x14:negativeFillColor rgb="FFFF0000"/>
              <x14:axisColor rgb="FF000000"/>
            </x14:dataBar>
          </x14:cfRule>
          <xm:sqref>U81:AB84</xm:sqref>
        </x14:conditionalFormatting>
        <x14:conditionalFormatting xmlns:xm="http://schemas.microsoft.com/office/excel/2006/main">
          <x14:cfRule type="dataBar" id="{F10D15A3-A91C-4B77-B65F-1AA1AE69FB10}">
            <x14:dataBar minLength="0" maxLength="100" gradient="0">
              <x14:cfvo type="autoMin"/>
              <x14:cfvo type="autoMax"/>
              <x14:negativeFillColor rgb="FFFF0000"/>
              <x14:axisColor rgb="FF000000"/>
            </x14:dataBar>
          </x14:cfRule>
          <xm:sqref>AD7:AG84</xm:sqref>
        </x14:conditionalFormatting>
        <x14:conditionalFormatting xmlns:xm="http://schemas.microsoft.com/office/excel/2006/main">
          <x14:cfRule type="dataBar" id="{C06CF65C-7A73-4C56-AB1C-8C25F8E2B4EA}">
            <x14:dataBar minLength="0" maxLength="100" gradient="0">
              <x14:cfvo type="autoMin"/>
              <x14:cfvo type="autoMax"/>
              <x14:negativeFillColor rgb="FFFF0000"/>
              <x14:axisColor rgb="FF000000"/>
            </x14:dataBar>
          </x14:cfRule>
          <xm:sqref>AD82:AG84</xm:sqref>
        </x14:conditionalFormatting>
        <x14:conditionalFormatting xmlns:xm="http://schemas.microsoft.com/office/excel/2006/main">
          <x14:cfRule type="expression" priority="4" id="{B57A4164-CA66-4B00-B019-3D7280B4A0A5}">
            <xm:f>working!AM2="New"</xm:f>
            <x14:dxf>
              <font>
                <b val="0"/>
                <i/>
                <u val="none"/>
              </font>
              <fill>
                <patternFill>
                  <bgColor rgb="FFFFC000"/>
                </patternFill>
              </fill>
            </x14:dxf>
          </x14:cfRule>
          <xm:sqref>B7:B84</xm:sqref>
        </x14:conditionalFormatting>
        <x14:conditionalFormatting xmlns:xm="http://schemas.microsoft.com/office/excel/2006/main">
          <x14:cfRule type="iconSet" priority="11" id="{251835BC-3B34-4880-8881-C5A31B927B56}">
            <x14:iconSet iconSet="3Symbols2" showValue="0" custom="1">
              <x14:cfvo type="percent">
                <xm:f>0</xm:f>
              </x14:cfvo>
              <x14:cfvo type="percent">
                <xm:f>33</xm:f>
              </x14:cfvo>
              <x14:cfvo type="percent">
                <xm:f>67</xm:f>
              </x14:cfvo>
              <x14:cfIcon iconSet="NoIcons" iconId="0"/>
              <x14:cfIcon iconSet="NoIcons" iconId="0"/>
              <x14:cfIcon iconSet="3Symbols2" iconId="2"/>
            </x14:iconSet>
          </x14:cfRule>
          <xm:sqref>AK7:AM84</xm:sqref>
        </x14:conditionalFormatting>
        <x14:conditionalFormatting xmlns:xm="http://schemas.microsoft.com/office/excel/2006/main">
          <x14:cfRule type="iconSet" priority="5" id="{E1DC056B-3712-4991-A612-25843DE62907}">
            <x14:iconSet iconSet="3Symbols2" showValue="0" custom="1">
              <x14:cfvo type="percent">
                <xm:f>0</xm:f>
              </x14:cfvo>
              <x14:cfvo type="percent">
                <xm:f>33</xm:f>
              </x14:cfvo>
              <x14:cfvo type="percent">
                <xm:f>67</xm:f>
              </x14:cfvo>
              <x14:cfIcon iconSet="NoIcons" iconId="0"/>
              <x14:cfIcon iconSet="NoIcons" iconId="0"/>
              <x14:cfIcon iconSet="3Symbols2" iconId="2"/>
            </x14:iconSet>
          </x14:cfRule>
          <xm:sqref>AK82:AM84</xm:sqref>
        </x14:conditionalFormatting>
        <x14:conditionalFormatting xmlns:xm="http://schemas.microsoft.com/office/excel/2006/main" pivot="1">
          <x14:cfRule type="expression" priority="17" stopIfTrue="1" id="{A2670042-C804-4669-A353-9295BF0FBCF5}">
            <xm:f>working!$AQ2</xm:f>
            <x14:dxf>
              <fill>
                <patternFill>
                  <bgColor theme="5" tint="0.79998168889431442"/>
                </patternFill>
              </fill>
            </x14:dxf>
          </x14:cfRule>
          <xm:sqref>D7:Q84</xm:sqref>
        </x14:conditionalFormatting>
        <x14:conditionalFormatting xmlns:xm="http://schemas.microsoft.com/office/excel/2006/main" pivot="1">
          <x14:cfRule type="expression" priority="18" stopIfTrue="1" id="{4336C4D9-629F-4150-8928-1AAB7616BE2F}">
            <xm:f>working!$AR2</xm:f>
            <x14:dxf>
              <fill>
                <patternFill>
                  <bgColor theme="5" tint="0.59996337778862885"/>
                </patternFill>
              </fill>
            </x14:dxf>
          </x14:cfRule>
          <xm:sqref>D7:Q84</xm:sqref>
        </x14:conditionalFormatting>
        <x14:conditionalFormatting xmlns:xm="http://schemas.microsoft.com/office/excel/2006/main" pivot="1">
          <x14:cfRule type="expression" priority="19" stopIfTrue="1" id="{B1BC79E9-52C9-481E-9DF1-D838E045EE34}">
            <xm:f>working!$AS2</xm:f>
            <x14:dxf>
              <fill>
                <patternFill>
                  <bgColor theme="5" tint="0.39994506668294322"/>
                </patternFill>
              </fill>
            </x14:dxf>
          </x14:cfRule>
          <xm:sqref>D7:Q84</xm:sqref>
        </x14:conditionalFormatting>
        <x14:conditionalFormatting xmlns:xm="http://schemas.microsoft.com/office/excel/2006/main" pivot="1">
          <x14:cfRule type="expression" priority="20" stopIfTrue="1" id="{5EDA7A74-957A-43A2-8734-C770D01EB7A9}">
            <xm:f>working!$AT2</xm:f>
            <x14:dxf>
              <fill>
                <patternFill>
                  <bgColor theme="5" tint="-0.24994659260841701"/>
                </patternFill>
              </fill>
            </x14:dxf>
          </x14:cfRule>
          <xm:sqref>D7:Q84</xm:sqref>
        </x14:conditionalFormatting>
        <x14:conditionalFormatting xmlns:xm="http://schemas.microsoft.com/office/excel/2006/main" pivot="1">
          <x14:cfRule type="expression" priority="43" stopIfTrue="1" id="{D893D390-DC1F-4469-8BC3-7B1CAE965BC5}">
            <xm:f>working!$AU2</xm:f>
            <x14:dxf>
              <fill>
                <patternFill>
                  <bgColor theme="5" tint="-0.499984740745262"/>
                </patternFill>
              </fill>
            </x14:dxf>
          </x14:cfRule>
          <xm:sqref>D7:Q84</xm:sqref>
        </x14:conditionalFormatting>
        <x14:conditionalFormatting xmlns:xm="http://schemas.microsoft.com/office/excel/2006/main" pivot="1">
          <x14:cfRule type="expression" priority="16" id="{66093D3F-7926-4C2F-A24E-17241128545E}">
            <xm:f>working!$AO2&gt;=$H$2</xm:f>
            <x14:dxf>
              <fill>
                <patternFill patternType="lightGrid"/>
              </fill>
              <border>
                <left/>
                <right/>
                <top/>
                <bottom/>
              </border>
            </x14:dxf>
          </x14:cfRule>
          <xm:sqref>D7:Q84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B581-3A86-47A9-BBD7-CB029F688001}">
  <sheetPr codeName="Sheet5"/>
  <dimension ref="A1:AP84"/>
  <sheetViews>
    <sheetView view="pageLayout" topLeftCell="A51" zoomScaleNormal="100" workbookViewId="0">
      <selection activeCell="C59" sqref="C59"/>
    </sheetView>
  </sheetViews>
  <sheetFormatPr defaultRowHeight="15" outlineLevelCol="1"/>
  <cols>
    <col min="1" max="1" width="14.5703125" customWidth="1"/>
    <col min="2" max="2" width="22.28515625" customWidth="1"/>
    <col min="3" max="3" width="37.140625" bestFit="1" customWidth="1"/>
    <col min="4" max="19" width="6.140625" customWidth="1"/>
    <col min="20" max="28" width="5.7109375" customWidth="1" outlineLevel="1"/>
    <col min="29" max="29" width="3.5703125" customWidth="1"/>
    <col min="30" max="33" width="5.140625" customWidth="1" outlineLevel="1"/>
    <col min="34" max="34" width="3.5703125" customWidth="1" outlineLevel="1"/>
    <col min="35" max="35" width="15.5703125" hidden="1" customWidth="1"/>
    <col min="36" max="36" width="5" hidden="1" customWidth="1"/>
    <col min="37" max="40" width="3.5703125" customWidth="1"/>
    <col min="41" max="41" width="54.140625" customWidth="1"/>
    <col min="42" max="42" width="47.7109375" customWidth="1"/>
  </cols>
  <sheetData>
    <row r="1" spans="1:42" ht="14.45" customHeight="1">
      <c r="C1" s="84" t="s">
        <v>350</v>
      </c>
      <c r="U1" s="122" t="str">
        <f>working!O1</f>
        <v>City centre</v>
      </c>
      <c r="V1" s="122" t="str">
        <f>working!P1</f>
        <v>Dense inner suburb</v>
      </c>
      <c r="W1" s="122" t="str">
        <f>working!Q1</f>
        <v>Medium density outer suburb</v>
      </c>
      <c r="X1" s="122" t="str">
        <f>working!R1</f>
        <v>Less dense outer suburb</v>
      </c>
      <c r="Y1" s="122" t="str">
        <f>working!S1</f>
        <v>District centre</v>
      </c>
      <c r="Z1" s="122" t="str">
        <f>working!T1</f>
        <v>Corridor</v>
      </c>
      <c r="AA1" s="122" t="str">
        <f>working!U1</f>
        <v>Small town</v>
      </c>
      <c r="AB1" s="122" t="str">
        <f>working!V1</f>
        <v>Tourist town</v>
      </c>
      <c r="AD1" s="124" t="s">
        <v>354</v>
      </c>
      <c r="AE1" s="124"/>
      <c r="AF1" s="124"/>
      <c r="AG1" s="124"/>
      <c r="AI1" s="122" t="s">
        <v>355</v>
      </c>
      <c r="AJ1" s="85"/>
      <c r="AK1" s="125" t="s">
        <v>356</v>
      </c>
      <c r="AL1" s="125"/>
      <c r="AM1" s="125"/>
    </row>
    <row r="2" spans="1:42">
      <c r="U2" s="122"/>
      <c r="V2" s="122"/>
      <c r="W2" s="122"/>
      <c r="X2" s="122"/>
      <c r="Y2" s="122"/>
      <c r="Z2" s="122"/>
      <c r="AA2" s="122"/>
      <c r="AB2" s="122"/>
      <c r="AD2" s="123" t="s">
        <v>358</v>
      </c>
      <c r="AE2" s="123" t="s">
        <v>359</v>
      </c>
      <c r="AF2" s="123" t="s">
        <v>462</v>
      </c>
      <c r="AG2" s="123" t="s">
        <v>361</v>
      </c>
      <c r="AI2" s="122"/>
      <c r="AJ2" s="85"/>
      <c r="AK2" s="125"/>
      <c r="AL2" s="125"/>
      <c r="AM2" s="125"/>
    </row>
    <row r="3" spans="1:42" ht="2.25" customHeight="1">
      <c r="U3" s="122"/>
      <c r="V3" s="122"/>
      <c r="W3" s="122"/>
      <c r="X3" s="122"/>
      <c r="Y3" s="122"/>
      <c r="Z3" s="122"/>
      <c r="AA3" s="122"/>
      <c r="AB3" s="122"/>
      <c r="AD3" s="123"/>
      <c r="AE3" s="123"/>
      <c r="AF3" s="123"/>
      <c r="AG3" s="123"/>
      <c r="AI3" s="122"/>
      <c r="AJ3" s="85"/>
      <c r="AK3" s="125"/>
      <c r="AL3" s="125"/>
      <c r="AM3" s="125"/>
    </row>
    <row r="4" spans="1:42" ht="30" customHeight="1">
      <c r="A4" s="87"/>
      <c r="B4" s="87"/>
      <c r="C4" s="87"/>
      <c r="D4" s="66" t="s">
        <v>35</v>
      </c>
      <c r="E4" s="38" t="s">
        <v>362</v>
      </c>
      <c r="F4" s="87"/>
      <c r="G4" s="87"/>
      <c r="H4" s="87"/>
      <c r="I4" s="87"/>
      <c r="J4" s="87"/>
      <c r="K4" s="87"/>
      <c r="L4" s="87"/>
      <c r="M4" s="87"/>
      <c r="N4" s="87"/>
      <c r="O4" s="87"/>
      <c r="P4" s="87"/>
      <c r="Q4" s="87"/>
      <c r="R4" s="87"/>
      <c r="S4" s="87"/>
      <c r="U4" s="122"/>
      <c r="V4" s="122"/>
      <c r="W4" s="122"/>
      <c r="X4" s="122"/>
      <c r="Y4" s="122"/>
      <c r="Z4" s="122"/>
      <c r="AA4" s="122"/>
      <c r="AB4" s="122"/>
      <c r="AD4" s="123"/>
      <c r="AE4" s="123"/>
      <c r="AF4" s="123"/>
      <c r="AG4" s="123"/>
      <c r="AI4" s="122"/>
      <c r="AJ4" s="85"/>
      <c r="AK4" s="123" t="s">
        <v>363</v>
      </c>
      <c r="AL4" s="123" t="s">
        <v>364</v>
      </c>
      <c r="AM4" s="123" t="s">
        <v>365</v>
      </c>
    </row>
    <row r="5" spans="1:42" ht="15" customHeight="1">
      <c r="A5" s="87"/>
      <c r="B5" s="87"/>
      <c r="C5" s="87"/>
      <c r="D5" s="120" t="s">
        <v>56</v>
      </c>
      <c r="E5" s="121"/>
      <c r="F5" s="120" t="s">
        <v>366</v>
      </c>
      <c r="G5" s="121"/>
      <c r="H5" s="120" t="s">
        <v>367</v>
      </c>
      <c r="I5" s="121"/>
      <c r="J5" s="120" t="s">
        <v>50</v>
      </c>
      <c r="K5" s="121"/>
      <c r="L5" s="120" t="s">
        <v>368</v>
      </c>
      <c r="M5" s="121"/>
      <c r="N5" s="120" t="s">
        <v>369</v>
      </c>
      <c r="O5" s="121"/>
      <c r="P5" s="120" t="s">
        <v>55</v>
      </c>
      <c r="Q5" s="121"/>
      <c r="R5" s="120" t="s">
        <v>40</v>
      </c>
      <c r="S5" s="121"/>
      <c r="U5" s="122"/>
      <c r="V5" s="122"/>
      <c r="W5" s="122"/>
      <c r="X5" s="122"/>
      <c r="Y5" s="122"/>
      <c r="Z5" s="122"/>
      <c r="AA5" s="122"/>
      <c r="AB5" s="122"/>
      <c r="AD5" s="123"/>
      <c r="AE5" s="123"/>
      <c r="AF5" s="123"/>
      <c r="AG5" s="123"/>
      <c r="AI5" s="122"/>
      <c r="AJ5" s="85"/>
      <c r="AK5" s="123"/>
      <c r="AL5" s="123"/>
      <c r="AM5" s="123"/>
    </row>
    <row r="6" spans="1:42" ht="15" customHeight="1">
      <c r="A6" s="38" t="s">
        <v>30</v>
      </c>
      <c r="B6" s="38" t="s">
        <v>370</v>
      </c>
      <c r="C6" s="38" t="s">
        <v>49</v>
      </c>
      <c r="D6" s="86" t="s">
        <v>371</v>
      </c>
      <c r="E6" s="86" t="s">
        <v>372</v>
      </c>
      <c r="F6" s="86" t="s">
        <v>371</v>
      </c>
      <c r="G6" s="86" t="s">
        <v>372</v>
      </c>
      <c r="H6" s="86" t="s">
        <v>371</v>
      </c>
      <c r="I6" s="86" t="s">
        <v>372</v>
      </c>
      <c r="J6" s="86" t="s">
        <v>371</v>
      </c>
      <c r="K6" s="86" t="s">
        <v>372</v>
      </c>
      <c r="L6" s="86" t="s">
        <v>371</v>
      </c>
      <c r="M6" s="86" t="s">
        <v>372</v>
      </c>
      <c r="N6" s="86" t="s">
        <v>371</v>
      </c>
      <c r="O6" s="86" t="s">
        <v>372</v>
      </c>
      <c r="P6" s="86" t="s">
        <v>371</v>
      </c>
      <c r="Q6" s="86" t="s">
        <v>372</v>
      </c>
      <c r="R6" s="86" t="s">
        <v>371</v>
      </c>
      <c r="S6" s="86" t="s">
        <v>372</v>
      </c>
      <c r="U6" s="122"/>
      <c r="V6" s="122"/>
      <c r="W6" s="122"/>
      <c r="X6" s="122"/>
      <c r="Y6" s="122"/>
      <c r="Z6" s="122"/>
      <c r="AA6" s="122"/>
      <c r="AB6" s="122"/>
      <c r="AD6" s="123"/>
      <c r="AE6" s="123"/>
      <c r="AF6" s="123"/>
      <c r="AG6" s="123"/>
      <c r="AI6" s="122"/>
      <c r="AJ6" s="85"/>
      <c r="AK6" s="123"/>
      <c r="AL6" s="123"/>
      <c r="AM6" s="123"/>
      <c r="AO6" s="91" t="str">
        <f>working!AB1</f>
        <v>Description</v>
      </c>
      <c r="AP6" s="91" t="s">
        <v>463</v>
      </c>
    </row>
    <row r="7" spans="1:42">
      <c r="A7" s="120" t="s">
        <v>376</v>
      </c>
      <c r="B7" s="86" t="s">
        <v>236</v>
      </c>
      <c r="C7" s="86" t="s">
        <v>375</v>
      </c>
      <c r="D7" s="104">
        <v>0</v>
      </c>
      <c r="E7" s="104">
        <v>1</v>
      </c>
      <c r="F7" s="104">
        <v>0</v>
      </c>
      <c r="G7" s="104">
        <v>2</v>
      </c>
      <c r="H7" s="104">
        <v>0</v>
      </c>
      <c r="I7" s="104">
        <v>3</v>
      </c>
      <c r="J7" s="104">
        <v>0</v>
      </c>
      <c r="K7" s="104">
        <v>3</v>
      </c>
      <c r="L7" s="104">
        <v>0</v>
      </c>
      <c r="M7" s="104">
        <v>3</v>
      </c>
      <c r="N7" s="104"/>
      <c r="O7" s="104"/>
      <c r="P7" s="104"/>
      <c r="Q7" s="104"/>
      <c r="R7" s="104">
        <v>0</v>
      </c>
      <c r="S7" s="104">
        <v>1</v>
      </c>
      <c r="U7">
        <f ca="1">OFFSET(working!$O$1,working!$AN2,0)</f>
        <v>5</v>
      </c>
      <c r="V7">
        <f ca="1">OFFSET(working!$O$1,working!$AN2,1)</f>
        <v>5</v>
      </c>
      <c r="W7">
        <f ca="1">OFFSET(working!$O$1,working!$AN2,2)</f>
        <v>4</v>
      </c>
      <c r="X7">
        <f ca="1">OFFSET(working!$O$1,working!$AN2,3)</f>
        <v>3</v>
      </c>
      <c r="Y7">
        <f ca="1">OFFSET(working!$O$1,working!$AN2,4)</f>
        <v>5</v>
      </c>
      <c r="Z7">
        <f ca="1">OFFSET(working!$O$1,working!$AN2,5)</f>
        <v>5</v>
      </c>
      <c r="AA7">
        <f ca="1">OFFSET(working!$O$1,working!$AN2,6)</f>
        <v>5</v>
      </c>
      <c r="AB7">
        <f ca="1">OFFSET(working!$O$1,working!$AN2,7)</f>
        <v>5</v>
      </c>
      <c r="AD7" s="88">
        <f ca="1">INT(AVERAGE(U7:X7))</f>
        <v>4</v>
      </c>
      <c r="AE7" s="89">
        <f ca="1">INT(AVERAGE(X7:Y7))</f>
        <v>4</v>
      </c>
      <c r="AF7" s="89">
        <f ca="1">MAX(AA7:AB7)</f>
        <v>5</v>
      </c>
      <c r="AG7" s="90">
        <f ca="1">OFFSET(working!$W$1,working!$AN2,0)</f>
        <v>0</v>
      </c>
      <c r="AI7" t="str">
        <f ca="1">OFFSET(working!$O$1,working!$AL2,12)</f>
        <v>Short to Medium</v>
      </c>
      <c r="AK7" s="88">
        <f ca="1">IF(ISNUMBER(SEARCH("Short",$AI7)),1,0)</f>
        <v>1</v>
      </c>
      <c r="AL7" s="89">
        <f ca="1">IF(ISNUMBER(SEARCH("Medium",$AI7)),1,0)</f>
        <v>1</v>
      </c>
      <c r="AM7" s="90">
        <f ca="1">IF(ISNUMBER(SEARCH("Long",$AI7)),1,0)</f>
        <v>0</v>
      </c>
      <c r="AO7" t="str">
        <f ca="1">OFFSET(working!$AB$1,working!$AN2,0)</f>
        <v>Maintaining a network of safe and direct cycle routes</v>
      </c>
      <c r="AP7" t="str">
        <f ca="1">OFFSET(working!$AC$1,working!$AN2,0)</f>
        <v>http://www.konsult.leeds.ac.uk/pg/23/</v>
      </c>
    </row>
    <row r="8" spans="1:42" ht="15" customHeight="1">
      <c r="A8" s="121"/>
      <c r="B8" s="86" t="s">
        <v>115</v>
      </c>
      <c r="C8" s="86" t="s">
        <v>377</v>
      </c>
      <c r="D8" s="104">
        <v>-1</v>
      </c>
      <c r="E8" s="104">
        <v>1</v>
      </c>
      <c r="F8" s="104">
        <v>-1</v>
      </c>
      <c r="G8" s="104">
        <v>1</v>
      </c>
      <c r="H8" s="104">
        <v>-1</v>
      </c>
      <c r="I8" s="104">
        <v>2</v>
      </c>
      <c r="J8" s="104">
        <v>0</v>
      </c>
      <c r="K8" s="104">
        <v>1</v>
      </c>
      <c r="L8" s="104">
        <v>0</v>
      </c>
      <c r="M8" s="104">
        <v>2</v>
      </c>
      <c r="N8" s="104"/>
      <c r="O8" s="104"/>
      <c r="P8" s="104"/>
      <c r="Q8" s="104"/>
      <c r="R8" s="104">
        <v>0</v>
      </c>
      <c r="S8" s="104">
        <v>1</v>
      </c>
      <c r="U8">
        <f ca="1">OFFSET(working!$O$1,working!$AN3,0)</f>
        <v>4</v>
      </c>
      <c r="V8">
        <f ca="1">OFFSET(working!$O$1,working!$AN3,1)</f>
        <v>3</v>
      </c>
      <c r="W8">
        <f ca="1">OFFSET(working!$O$1,working!$AN3,2)</f>
        <v>2</v>
      </c>
      <c r="X8">
        <f ca="1">OFFSET(working!$O$1,working!$AN3,3)</f>
        <v>1</v>
      </c>
      <c r="Y8">
        <f ca="1">OFFSET(working!$O$1,working!$AN3,4)</f>
        <v>3</v>
      </c>
      <c r="Z8">
        <f ca="1">OFFSET(working!$O$1,working!$AN3,5)</f>
        <v>2</v>
      </c>
      <c r="AA8">
        <f ca="1">OFFSET(working!$O$1,working!$AN3,6)</f>
        <v>1</v>
      </c>
      <c r="AB8">
        <f ca="1">OFFSET(working!$O$1,working!$AN3,7)</f>
        <v>3</v>
      </c>
      <c r="AD8" s="88">
        <f t="shared" ref="AD8:AD71" ca="1" si="0">INT(AVERAGE(U8:X8))</f>
        <v>2</v>
      </c>
      <c r="AE8" s="89">
        <f t="shared" ref="AE8:AE71" ca="1" si="1">INT(AVERAGE(X8:Y8))</f>
        <v>2</v>
      </c>
      <c r="AF8" s="89">
        <f t="shared" ref="AF8:AF71" ca="1" si="2">MAX(AA8:AB8)</f>
        <v>3</v>
      </c>
      <c r="AG8" s="90">
        <f ca="1">OFFSET(working!$W$1,working!$AN3,0)</f>
        <v>0</v>
      </c>
      <c r="AI8" t="str">
        <f ca="1">OFFSET(working!$O$1,working!$AL3,12)</f>
        <v>Short</v>
      </c>
      <c r="AK8" s="88">
        <f t="shared" ref="AK8:AK71" ca="1" si="3">IF(ISNUMBER(SEARCH("Short",$AI8)),1,0)</f>
        <v>1</v>
      </c>
      <c r="AL8" s="89">
        <f t="shared" ref="AL8:AL71" ca="1" si="4">IF(ISNUMBER(SEARCH("Medium",$AI8)),1,0)</f>
        <v>0</v>
      </c>
      <c r="AM8" s="90">
        <f t="shared" ref="AM8:AM71" ca="1" si="5">IF(ISNUMBER(SEARCH("Long",$AI8)),1,0)</f>
        <v>0</v>
      </c>
      <c r="AO8" t="str">
        <f ca="1">OFFSET(working!$AB$1,working!$AN3,0)</f>
        <v>Mandatory routes for heavy goods vehicles and restricting heavy goods vehicle access to routes</v>
      </c>
      <c r="AP8" t="str">
        <f ca="1">OFFSET(working!$AC$1,working!$AN3,0)</f>
        <v>http://www.konsult.leeds.ac.uk/pg/38/</v>
      </c>
    </row>
    <row r="9" spans="1:42" ht="15" customHeight="1">
      <c r="A9" s="121"/>
      <c r="B9" s="120" t="s">
        <v>177</v>
      </c>
      <c r="C9" s="86" t="s">
        <v>390</v>
      </c>
      <c r="D9" s="104"/>
      <c r="E9" s="104"/>
      <c r="F9" s="104"/>
      <c r="G9" s="104"/>
      <c r="H9" s="104"/>
      <c r="I9" s="104"/>
      <c r="J9" s="104"/>
      <c r="K9" s="104"/>
      <c r="L9" s="104">
        <v>0</v>
      </c>
      <c r="M9" s="104">
        <v>2</v>
      </c>
      <c r="N9" s="104">
        <v>0</v>
      </c>
      <c r="O9" s="104">
        <v>1</v>
      </c>
      <c r="P9" s="104"/>
      <c r="Q9" s="104"/>
      <c r="R9" s="104">
        <v>0</v>
      </c>
      <c r="S9" s="104">
        <v>1</v>
      </c>
      <c r="U9">
        <f ca="1">OFFSET(working!$O$1,working!$AN4,0)</f>
        <v>2</v>
      </c>
      <c r="V9">
        <f ca="1">OFFSET(working!$O$1,working!$AN4,1)</f>
        <v>1</v>
      </c>
      <c r="W9">
        <f ca="1">OFFSET(working!$O$1,working!$AN4,2)</f>
        <v>4</v>
      </c>
      <c r="X9">
        <f ca="1">OFFSET(working!$O$1,working!$AN4,3)</f>
        <v>4</v>
      </c>
      <c r="Y9">
        <f ca="1">OFFSET(working!$O$1,working!$AN4,4)</f>
        <v>1</v>
      </c>
      <c r="Z9">
        <f ca="1">OFFSET(working!$O$1,working!$AN4,5)</f>
        <v>5</v>
      </c>
      <c r="AA9">
        <f ca="1">OFFSET(working!$O$1,working!$AN4,6)</f>
        <v>2</v>
      </c>
      <c r="AB9">
        <f ca="1">OFFSET(working!$O$1,working!$AN4,7)</f>
        <v>3</v>
      </c>
      <c r="AD9" s="88">
        <f t="shared" ca="1" si="0"/>
        <v>2</v>
      </c>
      <c r="AE9" s="89">
        <f t="shared" ca="1" si="1"/>
        <v>2</v>
      </c>
      <c r="AF9" s="89">
        <f t="shared" ca="1" si="2"/>
        <v>3</v>
      </c>
      <c r="AG9" s="90">
        <f ca="1">OFFSET(working!$W$1,working!$AN4,0)</f>
        <v>0</v>
      </c>
      <c r="AI9" t="str">
        <f ca="1">OFFSET(working!$O$1,working!$AL4,12)</f>
        <v>Short to Medium</v>
      </c>
      <c r="AK9" s="88">
        <f t="shared" ca="1" si="3"/>
        <v>1</v>
      </c>
      <c r="AL9" s="89">
        <f t="shared" ca="1" si="4"/>
        <v>1</v>
      </c>
      <c r="AM9" s="90">
        <f t="shared" ca="1" si="5"/>
        <v>0</v>
      </c>
      <c r="AO9" t="str">
        <f ca="1">OFFSET(working!$AB$1,working!$AN4,0)</f>
        <v>Providing real-time road information to drivers</v>
      </c>
      <c r="AP9" t="str">
        <f ca="1">OFFSET(working!$AC$1,working!$AN4,0)</f>
        <v>http://www.konsult.leeds.ac.uk/pg/37/</v>
      </c>
    </row>
    <row r="10" spans="1:42">
      <c r="A10" s="121"/>
      <c r="B10" s="121"/>
      <c r="C10" s="86" t="s">
        <v>391</v>
      </c>
      <c r="D10" s="104"/>
      <c r="E10" s="104"/>
      <c r="F10" s="104">
        <v>0</v>
      </c>
      <c r="G10" s="104">
        <v>1</v>
      </c>
      <c r="H10" s="104"/>
      <c r="I10" s="104"/>
      <c r="J10" s="104"/>
      <c r="K10" s="104"/>
      <c r="L10" s="104">
        <v>0</v>
      </c>
      <c r="M10" s="104">
        <v>2</v>
      </c>
      <c r="N10" s="104"/>
      <c r="O10" s="104"/>
      <c r="P10" s="104"/>
      <c r="Q10" s="104"/>
      <c r="R10" s="104">
        <v>0</v>
      </c>
      <c r="S10" s="104">
        <v>1</v>
      </c>
      <c r="U10">
        <f ca="1">OFFSET(working!$O$1,working!$AN5,0)</f>
        <v>5</v>
      </c>
      <c r="V10">
        <f ca="1">OFFSET(working!$O$1,working!$AN5,1)</f>
        <v>5</v>
      </c>
      <c r="W10">
        <f ca="1">OFFSET(working!$O$1,working!$AN5,2)</f>
        <v>5</v>
      </c>
      <c r="X10">
        <f ca="1">OFFSET(working!$O$1,working!$AN5,3)</f>
        <v>5</v>
      </c>
      <c r="Y10">
        <f ca="1">OFFSET(working!$O$1,working!$AN5,4)</f>
        <v>5</v>
      </c>
      <c r="Z10">
        <f ca="1">OFFSET(working!$O$1,working!$AN5,5)</f>
        <v>5</v>
      </c>
      <c r="AA10">
        <f ca="1">OFFSET(working!$O$1,working!$AN5,6)</f>
        <v>5</v>
      </c>
      <c r="AB10">
        <f ca="1">OFFSET(working!$O$1,working!$AN5,7)</f>
        <v>5</v>
      </c>
      <c r="AD10" s="88">
        <f t="shared" ca="1" si="0"/>
        <v>5</v>
      </c>
      <c r="AE10" s="89">
        <f t="shared" ca="1" si="1"/>
        <v>5</v>
      </c>
      <c r="AF10" s="89">
        <f t="shared" ca="1" si="2"/>
        <v>5</v>
      </c>
      <c r="AG10" s="90">
        <f ca="1">OFFSET(working!$W$1,working!$AN5,0)</f>
        <v>0</v>
      </c>
      <c r="AI10" t="str">
        <f ca="1">OFFSET(working!$O$1,working!$AL6,12)</f>
        <v>Short</v>
      </c>
      <c r="AK10" s="88">
        <f t="shared" ca="1" si="3"/>
        <v>1</v>
      </c>
      <c r="AL10" s="89">
        <f t="shared" ca="1" si="4"/>
        <v>0</v>
      </c>
      <c r="AM10" s="90">
        <f t="shared" ca="1" si="5"/>
        <v>0</v>
      </c>
      <c r="AO10" t="str">
        <f ca="1">OFFSET(working!$AB$1,working!$AN5,0)</f>
        <v>Conventional signs and markings</v>
      </c>
      <c r="AP10" t="str">
        <f ca="1">OFFSET(working!$AC$1,working!$AN5,0)</f>
        <v>http://www.konsult.leeds.ac.uk/pg/32/</v>
      </c>
    </row>
    <row r="11" spans="1:42">
      <c r="A11" s="121"/>
      <c r="B11" s="86" t="s">
        <v>276</v>
      </c>
      <c r="C11" s="86" t="s">
        <v>392</v>
      </c>
      <c r="D11" s="104">
        <v>0</v>
      </c>
      <c r="E11" s="104">
        <v>1</v>
      </c>
      <c r="F11" s="104">
        <v>0</v>
      </c>
      <c r="G11" s="104">
        <v>2</v>
      </c>
      <c r="H11" s="104">
        <v>0</v>
      </c>
      <c r="I11" s="104">
        <v>1</v>
      </c>
      <c r="J11" s="104">
        <v>0</v>
      </c>
      <c r="K11" s="104">
        <v>3</v>
      </c>
      <c r="L11" s="104">
        <v>0</v>
      </c>
      <c r="M11" s="104">
        <v>3</v>
      </c>
      <c r="N11" s="104">
        <v>0</v>
      </c>
      <c r="O11" s="104">
        <v>2</v>
      </c>
      <c r="P11" s="104">
        <v>0</v>
      </c>
      <c r="Q11" s="104">
        <v>1</v>
      </c>
      <c r="R11" s="104">
        <v>0</v>
      </c>
      <c r="S11" s="104">
        <v>1</v>
      </c>
      <c r="U11">
        <f ca="1">OFFSET(working!$O$1,working!$AN6,0)</f>
        <v>3</v>
      </c>
      <c r="V11">
        <f ca="1">OFFSET(working!$O$1,working!$AN6,1)</f>
        <v>3</v>
      </c>
      <c r="W11">
        <f ca="1">OFFSET(working!$O$1,working!$AN6,2)</f>
        <v>3</v>
      </c>
      <c r="X11">
        <f ca="1">OFFSET(working!$O$1,working!$AN6,3)</f>
        <v>3</v>
      </c>
      <c r="Y11">
        <f ca="1">OFFSET(working!$O$1,working!$AN6,4)</f>
        <v>3</v>
      </c>
      <c r="Z11">
        <f ca="1">OFFSET(working!$O$1,working!$AN6,5)</f>
        <v>5</v>
      </c>
      <c r="AA11">
        <f ca="1">OFFSET(working!$O$1,working!$AN6,6)</f>
        <v>4</v>
      </c>
      <c r="AB11">
        <f ca="1">OFFSET(working!$O$1,working!$AN6,7)</f>
        <v>5</v>
      </c>
      <c r="AD11" s="88">
        <f t="shared" ca="1" si="0"/>
        <v>3</v>
      </c>
      <c r="AE11" s="89">
        <f t="shared" ca="1" si="1"/>
        <v>3</v>
      </c>
      <c r="AF11" s="89">
        <f t="shared" ca="1" si="2"/>
        <v>5</v>
      </c>
      <c r="AG11" s="90">
        <f ca="1">OFFSET(working!$W$1,working!$AN6,0)</f>
        <v>0</v>
      </c>
      <c r="AI11" t="str">
        <f ca="1">OFFSET(working!$O$1,working!$AL7,12)</f>
        <v>Medium</v>
      </c>
      <c r="AK11" s="88">
        <f t="shared" ca="1" si="3"/>
        <v>0</v>
      </c>
      <c r="AL11" s="89">
        <f t="shared" ca="1" si="4"/>
        <v>1</v>
      </c>
      <c r="AM11" s="90">
        <f t="shared" ca="1" si="5"/>
        <v>0</v>
      </c>
      <c r="AO11" t="str">
        <f ca="1">OFFSET(working!$AB$1,working!$AN6,0)</f>
        <v>Maintaining the existing road network level of service</v>
      </c>
      <c r="AP11" t="str">
        <f ca="1">OFFSET(working!$AC$1,working!$AN6,0)</f>
        <v>http://www.konsult.leeds.ac.uk/pg/52/</v>
      </c>
    </row>
    <row r="12" spans="1:42">
      <c r="A12" s="121"/>
      <c r="B12" s="120" t="s">
        <v>342</v>
      </c>
      <c r="C12" s="86" t="s">
        <v>394</v>
      </c>
      <c r="D12" s="104">
        <v>-2</v>
      </c>
      <c r="E12" s="104">
        <v>0</v>
      </c>
      <c r="F12" s="104">
        <v>0</v>
      </c>
      <c r="G12" s="104">
        <v>1</v>
      </c>
      <c r="H12" s="104">
        <v>0</v>
      </c>
      <c r="I12" s="104">
        <v>4</v>
      </c>
      <c r="J12" s="104">
        <v>-2</v>
      </c>
      <c r="K12" s="104">
        <v>0</v>
      </c>
      <c r="L12" s="104">
        <v>0</v>
      </c>
      <c r="M12" s="104">
        <v>1</v>
      </c>
      <c r="N12" s="104"/>
      <c r="O12" s="104"/>
      <c r="P12" s="104"/>
      <c r="Q12" s="104"/>
      <c r="R12" s="104">
        <v>0</v>
      </c>
      <c r="S12" s="104">
        <v>1</v>
      </c>
      <c r="U12">
        <f ca="1">OFFSET(working!$O$1,working!$AN7,0)</f>
        <v>5</v>
      </c>
      <c r="V12">
        <f ca="1">OFFSET(working!$O$1,working!$AN7,1)</f>
        <v>3</v>
      </c>
      <c r="W12">
        <f ca="1">OFFSET(working!$O$1,working!$AN7,2)</f>
        <v>2</v>
      </c>
      <c r="X12">
        <f ca="1">OFFSET(working!$O$1,working!$AN7,3)</f>
        <v>1</v>
      </c>
      <c r="Y12">
        <f ca="1">OFFSET(working!$O$1,working!$AN7,4)</f>
        <v>2</v>
      </c>
      <c r="Z12">
        <f ca="1">OFFSET(working!$O$1,working!$AN7,5)</f>
        <v>2</v>
      </c>
      <c r="AA12">
        <f ca="1">OFFSET(working!$O$1,working!$AN7,6)</f>
        <v>1</v>
      </c>
      <c r="AB12">
        <f ca="1">OFFSET(working!$O$1,working!$AN7,7)</f>
        <v>1</v>
      </c>
      <c r="AD12" s="88">
        <f t="shared" ca="1" si="0"/>
        <v>2</v>
      </c>
      <c r="AE12" s="89">
        <f t="shared" ca="1" si="1"/>
        <v>1</v>
      </c>
      <c r="AF12" s="89">
        <f t="shared" ca="1" si="2"/>
        <v>1</v>
      </c>
      <c r="AG12" s="90">
        <f ca="1">OFFSET(working!$W$1,working!$AN7,0)</f>
        <v>0</v>
      </c>
      <c r="AI12" t="str">
        <f ca="1">OFFSET(working!$O$1,working!$AL8,12)</f>
        <v>Medium</v>
      </c>
      <c r="AK12" s="88">
        <f t="shared" ca="1" si="3"/>
        <v>0</v>
      </c>
      <c r="AL12" s="89">
        <f t="shared" ca="1" si="4"/>
        <v>1</v>
      </c>
      <c r="AM12" s="90">
        <f t="shared" ca="1" si="5"/>
        <v>0</v>
      </c>
      <c r="AO12" t="str">
        <f ca="1">OFFSET(working!$AB$1,working!$AN7,0)</f>
        <v>Banning polluting vehicles from a defined area</v>
      </c>
      <c r="AP12" t="str">
        <f ca="1">OFFSET(working!$AC$1,working!$AN7,0)</f>
        <v>http://www.konsult.leeds.ac.uk/pg/63/</v>
      </c>
    </row>
    <row r="13" spans="1:42">
      <c r="A13" s="121"/>
      <c r="B13" s="121"/>
      <c r="C13" s="86" t="s">
        <v>395</v>
      </c>
      <c r="D13" s="104">
        <v>0</v>
      </c>
      <c r="E13" s="104">
        <v>2</v>
      </c>
      <c r="F13" s="104">
        <v>0</v>
      </c>
      <c r="G13" s="104">
        <v>2</v>
      </c>
      <c r="H13" s="104">
        <v>0</v>
      </c>
      <c r="I13" s="104">
        <v>2</v>
      </c>
      <c r="J13" s="104">
        <v>-1</v>
      </c>
      <c r="K13" s="104">
        <v>2</v>
      </c>
      <c r="L13" s="104"/>
      <c r="M13" s="104"/>
      <c r="N13" s="104"/>
      <c r="O13" s="104"/>
      <c r="P13" s="104"/>
      <c r="Q13" s="104"/>
      <c r="R13" s="104">
        <v>0</v>
      </c>
      <c r="S13" s="104">
        <v>0</v>
      </c>
      <c r="U13">
        <f ca="1">OFFSET(working!$O$1,working!$AN8,0)</f>
        <v>4</v>
      </c>
      <c r="V13">
        <f ca="1">OFFSET(working!$O$1,working!$AN8,1)</f>
        <v>4</v>
      </c>
      <c r="W13">
        <f ca="1">OFFSET(working!$O$1,working!$AN8,2)</f>
        <v>3</v>
      </c>
      <c r="X13">
        <f ca="1">OFFSET(working!$O$1,working!$AN8,3)</f>
        <v>2</v>
      </c>
      <c r="Y13">
        <f ca="1">OFFSET(working!$O$1,working!$AN8,4)</f>
        <v>3</v>
      </c>
      <c r="Z13">
        <f ca="1">OFFSET(working!$O$1,working!$AN8,5)</f>
        <v>1</v>
      </c>
      <c r="AA13">
        <f ca="1">OFFSET(working!$O$1,working!$AN8,6)</f>
        <v>2</v>
      </c>
      <c r="AB13">
        <f ca="1">OFFSET(working!$O$1,working!$AN8,7)</f>
        <v>3</v>
      </c>
      <c r="AD13" s="88">
        <f t="shared" ca="1" si="0"/>
        <v>3</v>
      </c>
      <c r="AE13" s="89">
        <f t="shared" ca="1" si="1"/>
        <v>2</v>
      </c>
      <c r="AF13" s="89">
        <f t="shared" ca="1" si="2"/>
        <v>3</v>
      </c>
      <c r="AG13" s="90">
        <f ca="1">OFFSET(working!$W$1,working!$AN8,0)</f>
        <v>0</v>
      </c>
      <c r="AI13" t="str">
        <f ca="1">OFFSET(working!$O$1,working!$AL9,12)</f>
        <v>Medium to Long</v>
      </c>
      <c r="AK13" s="88">
        <f t="shared" ca="1" si="3"/>
        <v>0</v>
      </c>
      <c r="AL13" s="89">
        <f t="shared" ca="1" si="4"/>
        <v>1</v>
      </c>
      <c r="AM13" s="90">
        <f t="shared" ca="1" si="5"/>
        <v>1</v>
      </c>
      <c r="AO13" t="str">
        <f ca="1">OFFSET(working!$AB$1,working!$AN8,0)</f>
        <v>Restricting parking supply by time of day, duration, and/or number</v>
      </c>
      <c r="AP13" t="str">
        <f ca="1">OFFSET(working!$AC$1,working!$AN8,0)</f>
        <v>http://www.konsult.leeds.ac.uk/pg/15/</v>
      </c>
    </row>
    <row r="14" spans="1:42">
      <c r="A14" s="121"/>
      <c r="B14" s="121"/>
      <c r="C14" s="86" t="s">
        <v>396</v>
      </c>
      <c r="D14" s="104"/>
      <c r="E14" s="104"/>
      <c r="F14" s="104">
        <v>0</v>
      </c>
      <c r="G14" s="104">
        <v>3</v>
      </c>
      <c r="H14" s="104"/>
      <c r="I14" s="104"/>
      <c r="J14" s="104"/>
      <c r="K14" s="104"/>
      <c r="L14" s="104"/>
      <c r="M14" s="104"/>
      <c r="N14" s="104"/>
      <c r="O14" s="104"/>
      <c r="P14" s="104"/>
      <c r="Q14" s="104"/>
      <c r="R14" s="104">
        <v>0</v>
      </c>
      <c r="S14" s="104">
        <v>2</v>
      </c>
      <c r="U14">
        <f ca="1">OFFSET(working!$O$1,working!$AN9,0)</f>
        <v>0</v>
      </c>
      <c r="V14">
        <f ca="1">OFFSET(working!$O$1,working!$AN9,1)</f>
        <v>0</v>
      </c>
      <c r="W14">
        <f ca="1">OFFSET(working!$O$1,working!$AN9,2)</f>
        <v>0</v>
      </c>
      <c r="X14">
        <f ca="1">OFFSET(working!$O$1,working!$AN9,3)</f>
        <v>0</v>
      </c>
      <c r="Y14">
        <f ca="1">OFFSET(working!$O$1,working!$AN9,4)</f>
        <v>0</v>
      </c>
      <c r="Z14">
        <f ca="1">OFFSET(working!$O$1,working!$AN9,5)</f>
        <v>0</v>
      </c>
      <c r="AA14">
        <f ca="1">OFFSET(working!$O$1,working!$AN9,6)</f>
        <v>0</v>
      </c>
      <c r="AB14">
        <f ca="1">OFFSET(working!$O$1,working!$AN9,7)</f>
        <v>0</v>
      </c>
      <c r="AD14" s="88">
        <f t="shared" ca="1" si="0"/>
        <v>0</v>
      </c>
      <c r="AE14" s="89">
        <f t="shared" ca="1" si="1"/>
        <v>0</v>
      </c>
      <c r="AF14" s="89">
        <f t="shared" ca="1" si="2"/>
        <v>0</v>
      </c>
      <c r="AG14" s="90">
        <f ca="1">OFFSET(working!$W$1,working!$AN9,0)</f>
        <v>0</v>
      </c>
      <c r="AI14" t="str">
        <f ca="1">OFFSET(working!$O$1,working!$AL10,12)</f>
        <v>Medium to Long</v>
      </c>
      <c r="AK14" s="88">
        <f t="shared" ca="1" si="3"/>
        <v>0</v>
      </c>
      <c r="AL14" s="89">
        <f t="shared" ca="1" si="4"/>
        <v>1</v>
      </c>
      <c r="AM14" s="90">
        <f t="shared" ca="1" si="5"/>
        <v>1</v>
      </c>
      <c r="AO14" t="str">
        <f ca="1">OFFSET(working!$AB$1,working!$AN9,0)</f>
        <v>Improve resource use in transport operation, maintenance and construction</v>
      </c>
      <c r="AP14">
        <f ca="1">OFFSET(working!$AC$1,working!$AN9,0)</f>
        <v>0</v>
      </c>
    </row>
    <row r="15" spans="1:42">
      <c r="A15" s="121"/>
      <c r="B15" s="121"/>
      <c r="C15" s="86" t="s">
        <v>397</v>
      </c>
      <c r="D15" s="104">
        <v>0</v>
      </c>
      <c r="E15" s="104">
        <v>1</v>
      </c>
      <c r="F15" s="104">
        <v>0</v>
      </c>
      <c r="G15" s="104">
        <v>2</v>
      </c>
      <c r="H15" s="104">
        <v>-1</v>
      </c>
      <c r="I15" s="104">
        <v>3</v>
      </c>
      <c r="J15" s="104">
        <v>0</v>
      </c>
      <c r="K15" s="104">
        <v>2</v>
      </c>
      <c r="L15" s="104">
        <v>0</v>
      </c>
      <c r="M15" s="104">
        <v>2</v>
      </c>
      <c r="N15" s="104"/>
      <c r="O15" s="104"/>
      <c r="P15" s="104"/>
      <c r="Q15" s="104"/>
      <c r="R15" s="104">
        <v>0</v>
      </c>
      <c r="S15" s="104">
        <v>1</v>
      </c>
      <c r="U15">
        <f ca="1">OFFSET(working!$O$1,working!$AN10,0)</f>
        <v>4</v>
      </c>
      <c r="V15">
        <f ca="1">OFFSET(working!$O$1,working!$AN10,1)</f>
        <v>4</v>
      </c>
      <c r="W15">
        <f ca="1">OFFSET(working!$O$1,working!$AN10,2)</f>
        <v>2</v>
      </c>
      <c r="X15">
        <f ca="1">OFFSET(working!$O$1,working!$AN10,3)</f>
        <v>1</v>
      </c>
      <c r="Y15">
        <f ca="1">OFFSET(working!$O$1,working!$AN10,4)</f>
        <v>3</v>
      </c>
      <c r="Z15">
        <f ca="1">OFFSET(working!$O$1,working!$AN10,5)</f>
        <v>1</v>
      </c>
      <c r="AA15">
        <f ca="1">OFFSET(working!$O$1,working!$AN10,6)</f>
        <v>1</v>
      </c>
      <c r="AB15">
        <f ca="1">OFFSET(working!$O$1,working!$AN10,7)</f>
        <v>1</v>
      </c>
      <c r="AD15" s="88">
        <f t="shared" ca="1" si="0"/>
        <v>2</v>
      </c>
      <c r="AE15" s="89">
        <f t="shared" ca="1" si="1"/>
        <v>2</v>
      </c>
      <c r="AF15" s="89">
        <f t="shared" ca="1" si="2"/>
        <v>1</v>
      </c>
      <c r="AG15" s="90">
        <f ca="1">OFFSET(working!$W$1,working!$AN10,0)</f>
        <v>0</v>
      </c>
      <c r="AI15" t="str">
        <f ca="1">OFFSET(working!$O$1,working!$AL11,12)</f>
        <v>Medium</v>
      </c>
      <c r="AK15" s="88">
        <f t="shared" ca="1" si="3"/>
        <v>0</v>
      </c>
      <c r="AL15" s="89">
        <f t="shared" ca="1" si="4"/>
        <v>1</v>
      </c>
      <c r="AM15" s="90">
        <f t="shared" ca="1" si="5"/>
        <v>0</v>
      </c>
      <c r="AO15" t="str">
        <f ca="1">OFFSET(working!$AB$1,working!$AN10,0)</f>
        <v>Permanent or temporal limits on vehicle access to a given area</v>
      </c>
      <c r="AP15" t="str">
        <f ca="1">OFFSET(working!$AC$1,working!$AN10,0)</f>
        <v>http://www.konsult.leeds.ac.uk/pg/12/</v>
      </c>
    </row>
    <row r="16" spans="1:42">
      <c r="A16" s="121"/>
      <c r="B16" s="121"/>
      <c r="C16" s="86" t="s">
        <v>398</v>
      </c>
      <c r="D16" s="104">
        <v>0</v>
      </c>
      <c r="E16" s="104">
        <v>2</v>
      </c>
      <c r="F16" s="104">
        <v>0</v>
      </c>
      <c r="G16" s="104">
        <v>1</v>
      </c>
      <c r="H16" s="104">
        <v>0</v>
      </c>
      <c r="I16" s="104">
        <v>1</v>
      </c>
      <c r="J16" s="104">
        <v>0</v>
      </c>
      <c r="K16" s="104">
        <v>1</v>
      </c>
      <c r="L16" s="104">
        <v>0</v>
      </c>
      <c r="M16" s="104">
        <v>0</v>
      </c>
      <c r="N16" s="104"/>
      <c r="O16" s="104"/>
      <c r="P16" s="104"/>
      <c r="Q16" s="104"/>
      <c r="R16" s="104">
        <v>0</v>
      </c>
      <c r="S16" s="104">
        <v>2</v>
      </c>
      <c r="U16">
        <f ca="1">OFFSET(working!$O$1,working!$AN11,0)</f>
        <v>5</v>
      </c>
      <c r="V16">
        <f ca="1">OFFSET(working!$O$1,working!$AN11,1)</f>
        <v>3</v>
      </c>
      <c r="W16">
        <f ca="1">OFFSET(working!$O$1,working!$AN11,2)</f>
        <v>3</v>
      </c>
      <c r="X16">
        <f ca="1">OFFSET(working!$O$1,working!$AN11,3)</f>
        <v>3</v>
      </c>
      <c r="Y16">
        <f ca="1">OFFSET(working!$O$1,working!$AN11,4)</f>
        <v>3</v>
      </c>
      <c r="Z16">
        <f ca="1">OFFSET(working!$O$1,working!$AN11,5)</f>
        <v>5</v>
      </c>
      <c r="AA16">
        <f ca="1">OFFSET(working!$O$1,working!$AN11,6)</f>
        <v>5</v>
      </c>
      <c r="AB16">
        <f ca="1">OFFSET(working!$O$1,working!$AN11,7)</f>
        <v>5</v>
      </c>
      <c r="AD16" s="88">
        <f t="shared" ca="1" si="0"/>
        <v>3</v>
      </c>
      <c r="AE16" s="89">
        <f t="shared" ca="1" si="1"/>
        <v>3</v>
      </c>
      <c r="AF16" s="89">
        <f t="shared" ca="1" si="2"/>
        <v>5</v>
      </c>
      <c r="AG16" s="90">
        <f ca="1">OFFSET(working!$W$1,working!$AN11,0)</f>
        <v>0</v>
      </c>
      <c r="AI16" t="str">
        <f ca="1">OFFSET(working!$O$1,working!$AL12,12)</f>
        <v>Medium to Long</v>
      </c>
      <c r="AK16" s="88">
        <f t="shared" ca="1" si="3"/>
        <v>0</v>
      </c>
      <c r="AL16" s="89">
        <f t="shared" ca="1" si="4"/>
        <v>1</v>
      </c>
      <c r="AM16" s="90">
        <f t="shared" ca="1" si="5"/>
        <v>1</v>
      </c>
      <c r="AO16" t="str">
        <f ca="1">OFFSET(working!$AB$1,working!$AN11,0)</f>
        <v>Physical measures influencing traffic movement on existing networks</v>
      </c>
      <c r="AP16" t="str">
        <f ca="1">OFFSET(working!$AC$1,working!$AN11,0)</f>
        <v>http://www.konsult.leeds.ac.uk/pg/51/</v>
      </c>
    </row>
    <row r="17" spans="1:42">
      <c r="A17" s="121"/>
      <c r="B17" s="121"/>
      <c r="C17" s="86" t="s">
        <v>282</v>
      </c>
      <c r="D17" s="104"/>
      <c r="E17" s="104"/>
      <c r="F17" s="104">
        <v>0</v>
      </c>
      <c r="G17" s="104">
        <v>3</v>
      </c>
      <c r="H17" s="104"/>
      <c r="I17" s="104"/>
      <c r="J17" s="104"/>
      <c r="K17" s="104"/>
      <c r="L17" s="104"/>
      <c r="M17" s="104"/>
      <c r="N17" s="104"/>
      <c r="O17" s="104"/>
      <c r="P17" s="104"/>
      <c r="Q17" s="104"/>
      <c r="R17" s="104">
        <v>0</v>
      </c>
      <c r="S17" s="104">
        <v>2</v>
      </c>
      <c r="U17">
        <f ca="1">OFFSET(working!$O$1,working!$AN12,0)</f>
        <v>0</v>
      </c>
      <c r="V17">
        <f ca="1">OFFSET(working!$O$1,working!$AN12,1)</f>
        <v>0</v>
      </c>
      <c r="W17">
        <f ca="1">OFFSET(working!$O$1,working!$AN12,2)</f>
        <v>0</v>
      </c>
      <c r="X17">
        <f ca="1">OFFSET(working!$O$1,working!$AN12,3)</f>
        <v>0</v>
      </c>
      <c r="Y17">
        <f ca="1">OFFSET(working!$O$1,working!$AN12,4)</f>
        <v>0</v>
      </c>
      <c r="Z17">
        <f ca="1">OFFSET(working!$O$1,working!$AN12,5)</f>
        <v>0</v>
      </c>
      <c r="AA17">
        <f ca="1">OFFSET(working!$O$1,working!$AN12,6)</f>
        <v>0</v>
      </c>
      <c r="AB17">
        <f ca="1">OFFSET(working!$O$1,working!$AN12,7)</f>
        <v>0</v>
      </c>
      <c r="AD17" s="88">
        <f t="shared" ca="1" si="0"/>
        <v>0</v>
      </c>
      <c r="AE17" s="89">
        <f t="shared" ca="1" si="1"/>
        <v>0</v>
      </c>
      <c r="AF17" s="89">
        <f t="shared" ca="1" si="2"/>
        <v>0</v>
      </c>
      <c r="AG17" s="90">
        <f ca="1">OFFSET(working!$W$1,working!$AN12,0)</f>
        <v>0</v>
      </c>
      <c r="AI17" t="str">
        <f ca="1">OFFSET(working!$O$1,working!$AL13,12)</f>
        <v>Medium to Long</v>
      </c>
      <c r="AK17" s="88">
        <f t="shared" ca="1" si="3"/>
        <v>0</v>
      </c>
      <c r="AL17" s="89">
        <f t="shared" ca="1" si="4"/>
        <v>1</v>
      </c>
      <c r="AM17" s="90">
        <f t="shared" ca="1" si="5"/>
        <v>1</v>
      </c>
      <c r="AO17" t="str">
        <f ca="1">OFFSET(working!$AB$1,working!$AN12,0)</f>
        <v>Locally adapted and resource-efficient nature and natural features</v>
      </c>
      <c r="AP17">
        <f ca="1">OFFSET(working!$AC$1,working!$AN12,0)</f>
        <v>0</v>
      </c>
    </row>
    <row r="18" spans="1:42">
      <c r="A18" s="121"/>
      <c r="B18" s="120" t="s">
        <v>402</v>
      </c>
      <c r="C18" s="86" t="s">
        <v>403</v>
      </c>
      <c r="D18" s="104">
        <v>0</v>
      </c>
      <c r="E18" s="104">
        <v>0</v>
      </c>
      <c r="F18" s="104">
        <v>-1</v>
      </c>
      <c r="G18" s="104">
        <v>2</v>
      </c>
      <c r="H18" s="104">
        <v>0</v>
      </c>
      <c r="I18" s="104">
        <v>0</v>
      </c>
      <c r="J18" s="104">
        <v>0</v>
      </c>
      <c r="K18" s="104">
        <v>2</v>
      </c>
      <c r="L18" s="104">
        <v>-1</v>
      </c>
      <c r="M18" s="104">
        <v>0</v>
      </c>
      <c r="N18" s="104"/>
      <c r="O18" s="104"/>
      <c r="P18" s="104"/>
      <c r="Q18" s="104"/>
      <c r="R18" s="104">
        <v>0</v>
      </c>
      <c r="S18" s="104">
        <v>3</v>
      </c>
      <c r="U18">
        <f ca="1">OFFSET(working!$O$1,working!$AN13,0)</f>
        <v>2</v>
      </c>
      <c r="V18">
        <f ca="1">OFFSET(working!$O$1,working!$AN13,1)</f>
        <v>5</v>
      </c>
      <c r="W18">
        <f ca="1">OFFSET(working!$O$1,working!$AN13,2)</f>
        <v>4</v>
      </c>
      <c r="X18">
        <f ca="1">OFFSET(working!$O$1,working!$AN13,3)</f>
        <v>1</v>
      </c>
      <c r="Y18">
        <f ca="1">OFFSET(working!$O$1,working!$AN13,4)</f>
        <v>2</v>
      </c>
      <c r="Z18">
        <f ca="1">OFFSET(working!$O$1,working!$AN13,5)</f>
        <v>4</v>
      </c>
      <c r="AA18">
        <f ca="1">OFFSET(working!$O$1,working!$AN13,6)</f>
        <v>1</v>
      </c>
      <c r="AB18">
        <f ca="1">OFFSET(working!$O$1,working!$AN13,7)</f>
        <v>1</v>
      </c>
      <c r="AD18" s="88">
        <f t="shared" ca="1" si="0"/>
        <v>3</v>
      </c>
      <c r="AE18" s="89">
        <f t="shared" ca="1" si="1"/>
        <v>1</v>
      </c>
      <c r="AF18" s="89">
        <f t="shared" ca="1" si="2"/>
        <v>1</v>
      </c>
      <c r="AG18" s="90">
        <f ca="1">OFFSET(working!$W$1,working!$AN13,0)</f>
        <v>0</v>
      </c>
      <c r="AI18" t="str">
        <f ca="1">OFFSET(working!$O$1,working!$AL14,12)</f>
        <v>Short to Medium</v>
      </c>
      <c r="AK18" s="88">
        <f t="shared" ca="1" si="3"/>
        <v>1</v>
      </c>
      <c r="AL18" s="89">
        <f t="shared" ca="1" si="4"/>
        <v>1</v>
      </c>
      <c r="AM18" s="90">
        <f t="shared" ca="1" si="5"/>
        <v>0</v>
      </c>
      <c r="AO18" t="str">
        <f ca="1">OFFSET(working!$AB$1,working!$AN13,0)</f>
        <v>Dedicated lanes for motorised shared transport</v>
      </c>
      <c r="AP18" t="str">
        <f ca="1">OFFSET(working!$AC$1,working!$AN13,0)</f>
        <v>http://www.konsult.leeds.ac.uk/pg/41/</v>
      </c>
    </row>
    <row r="19" spans="1:42">
      <c r="A19" s="121"/>
      <c r="B19" s="121"/>
      <c r="C19" s="86" t="s">
        <v>404</v>
      </c>
      <c r="D19" s="104">
        <v>0</v>
      </c>
      <c r="E19" s="104">
        <v>2</v>
      </c>
      <c r="F19" s="104">
        <v>0</v>
      </c>
      <c r="G19" s="104">
        <v>3</v>
      </c>
      <c r="H19" s="104">
        <v>0</v>
      </c>
      <c r="I19" s="104">
        <v>0</v>
      </c>
      <c r="J19" s="104">
        <v>0</v>
      </c>
      <c r="K19" s="104">
        <v>2</v>
      </c>
      <c r="L19" s="104">
        <v>0</v>
      </c>
      <c r="M19" s="104">
        <v>4</v>
      </c>
      <c r="N19" s="104">
        <v>0</v>
      </c>
      <c r="O19" s="104">
        <v>1</v>
      </c>
      <c r="P19" s="104"/>
      <c r="Q19" s="104"/>
      <c r="R19" s="104">
        <v>0</v>
      </c>
      <c r="S19" s="104">
        <v>2</v>
      </c>
      <c r="U19">
        <f ca="1">OFFSET(working!$O$1,working!$AN14,0)</f>
        <v>5</v>
      </c>
      <c r="V19">
        <f ca="1">OFFSET(working!$O$1,working!$AN14,1)</f>
        <v>4</v>
      </c>
      <c r="W19">
        <f ca="1">OFFSET(working!$O$1,working!$AN14,2)</f>
        <v>3</v>
      </c>
      <c r="X19">
        <f ca="1">OFFSET(working!$O$1,working!$AN14,3)</f>
        <v>2</v>
      </c>
      <c r="Y19">
        <f ca="1">OFFSET(working!$O$1,working!$AN14,4)</f>
        <v>4</v>
      </c>
      <c r="Z19">
        <f ca="1">OFFSET(working!$O$1,working!$AN14,5)</f>
        <v>4</v>
      </c>
      <c r="AA19">
        <f ca="1">OFFSET(working!$O$1,working!$AN14,6)</f>
        <v>1</v>
      </c>
      <c r="AB19">
        <f ca="1">OFFSET(working!$O$1,working!$AN14,7)</f>
        <v>3</v>
      </c>
      <c r="AD19" s="88">
        <f t="shared" ca="1" si="0"/>
        <v>3</v>
      </c>
      <c r="AE19" s="89">
        <f t="shared" ca="1" si="1"/>
        <v>3</v>
      </c>
      <c r="AF19" s="89">
        <f t="shared" ca="1" si="2"/>
        <v>3</v>
      </c>
      <c r="AG19" s="90">
        <f ca="1">OFFSET(working!$W$1,working!$AN14,0)</f>
        <v>0</v>
      </c>
      <c r="AI19" t="str">
        <f ca="1">OFFSET(working!$O$1,working!$AL15,12)</f>
        <v>Short</v>
      </c>
      <c r="AK19" s="88">
        <f t="shared" ca="1" si="3"/>
        <v>1</v>
      </c>
      <c r="AL19" s="89">
        <f t="shared" ca="1" si="4"/>
        <v>0</v>
      </c>
      <c r="AM19" s="90">
        <f t="shared" ca="1" si="5"/>
        <v>0</v>
      </c>
      <c r="AO19" t="str">
        <f ca="1">OFFSET(working!$AB$1,working!$AN14,0)</f>
        <v>Communications technology for real time management of networks</v>
      </c>
      <c r="AP19" t="str">
        <f ca="1">OFFSET(working!$AC$1,working!$AN14,0)</f>
        <v>http://www.konsult.leeds.ac.uk/pg/24/</v>
      </c>
    </row>
    <row r="20" spans="1:42">
      <c r="A20" s="121"/>
      <c r="B20" s="121"/>
      <c r="C20" s="86" t="s">
        <v>405</v>
      </c>
      <c r="D20" s="104">
        <v>-1</v>
      </c>
      <c r="E20" s="104">
        <v>2</v>
      </c>
      <c r="F20" s="104">
        <v>-1</v>
      </c>
      <c r="G20" s="104">
        <v>3</v>
      </c>
      <c r="H20" s="104">
        <v>-1</v>
      </c>
      <c r="I20" s="104">
        <v>4</v>
      </c>
      <c r="J20" s="104">
        <v>0</v>
      </c>
      <c r="K20" s="104">
        <v>3</v>
      </c>
      <c r="L20" s="104">
        <v>0</v>
      </c>
      <c r="M20" s="104">
        <v>3</v>
      </c>
      <c r="N20" s="104"/>
      <c r="O20" s="104"/>
      <c r="P20" s="104"/>
      <c r="Q20" s="104"/>
      <c r="R20" s="104">
        <v>0</v>
      </c>
      <c r="S20" s="104">
        <v>2</v>
      </c>
      <c r="U20">
        <f ca="1">OFFSET(working!$O$1,working!$AN15,0)</f>
        <v>2</v>
      </c>
      <c r="V20">
        <f ca="1">OFFSET(working!$O$1,working!$AN15,1)</f>
        <v>3</v>
      </c>
      <c r="W20">
        <f ca="1">OFFSET(working!$O$1,working!$AN15,2)</f>
        <v>3</v>
      </c>
      <c r="X20">
        <f ca="1">OFFSET(working!$O$1,working!$AN15,3)</f>
        <v>3</v>
      </c>
      <c r="Y20">
        <f ca="1">OFFSET(working!$O$1,working!$AN15,4)</f>
        <v>3</v>
      </c>
      <c r="Z20">
        <f ca="1">OFFSET(working!$O$1,working!$AN15,5)</f>
        <v>3</v>
      </c>
      <c r="AA20">
        <f ca="1">OFFSET(working!$O$1,working!$AN15,6)</f>
        <v>4</v>
      </c>
      <c r="AB20">
        <f ca="1">OFFSET(working!$O$1,working!$AN15,7)</f>
        <v>4</v>
      </c>
      <c r="AD20" s="88">
        <f t="shared" ca="1" si="0"/>
        <v>2</v>
      </c>
      <c r="AE20" s="89">
        <f t="shared" ca="1" si="1"/>
        <v>3</v>
      </c>
      <c r="AF20" s="89">
        <f t="shared" ca="1" si="2"/>
        <v>4</v>
      </c>
      <c r="AG20" s="90">
        <f ca="1">OFFSET(working!$W$1,working!$AN15,0)</f>
        <v>0</v>
      </c>
      <c r="AI20" t="str">
        <f ca="1">OFFSET(working!$O$1,working!$AL16,12)</f>
        <v>Short</v>
      </c>
      <c r="AK20" s="88">
        <f t="shared" ca="1" si="3"/>
        <v>1</v>
      </c>
      <c r="AL20" s="89">
        <f t="shared" ca="1" si="4"/>
        <v>0</v>
      </c>
      <c r="AM20" s="90">
        <f t="shared" ca="1" si="5"/>
        <v>0</v>
      </c>
      <c r="AO20" t="str">
        <f ca="1">OFFSET(working!$AB$1,working!$AN15,0)</f>
        <v>Reduce vehicle traffic speeds and volumes in built up areas</v>
      </c>
      <c r="AP20" t="str">
        <f ca="1">OFFSET(working!$AC$1,working!$AN15,0)</f>
        <v>http://www.konsult.leeds.ac.uk/pg/13/</v>
      </c>
    </row>
    <row r="21" spans="1:42">
      <c r="A21" s="121"/>
      <c r="B21" s="121"/>
      <c r="C21" s="86" t="s">
        <v>406</v>
      </c>
      <c r="D21" s="104">
        <v>-1</v>
      </c>
      <c r="E21" s="104">
        <v>2</v>
      </c>
      <c r="F21" s="104">
        <v>-1</v>
      </c>
      <c r="G21" s="104">
        <v>3</v>
      </c>
      <c r="H21" s="104">
        <v>-1</v>
      </c>
      <c r="I21" s="104">
        <v>4</v>
      </c>
      <c r="J21" s="104">
        <v>0</v>
      </c>
      <c r="K21" s="104">
        <v>3</v>
      </c>
      <c r="L21" s="104">
        <v>0</v>
      </c>
      <c r="M21" s="104">
        <v>3</v>
      </c>
      <c r="N21" s="104"/>
      <c r="O21" s="104"/>
      <c r="P21" s="104"/>
      <c r="Q21" s="104"/>
      <c r="R21" s="104">
        <v>0</v>
      </c>
      <c r="S21" s="104">
        <v>2</v>
      </c>
      <c r="U21">
        <f ca="1">OFFSET(working!$O$1,working!$AN16,0)</f>
        <v>2</v>
      </c>
      <c r="V21">
        <f ca="1">OFFSET(working!$O$1,working!$AN16,1)</f>
        <v>3</v>
      </c>
      <c r="W21">
        <f ca="1">OFFSET(working!$O$1,working!$AN16,2)</f>
        <v>3</v>
      </c>
      <c r="X21">
        <f ca="1">OFFSET(working!$O$1,working!$AN16,3)</f>
        <v>3</v>
      </c>
      <c r="Y21">
        <f ca="1">OFFSET(working!$O$1,working!$AN16,4)</f>
        <v>3</v>
      </c>
      <c r="Z21">
        <f ca="1">OFFSET(working!$O$1,working!$AN16,5)</f>
        <v>3</v>
      </c>
      <c r="AA21">
        <f ca="1">OFFSET(working!$O$1,working!$AN16,6)</f>
        <v>4</v>
      </c>
      <c r="AB21">
        <f ca="1">OFFSET(working!$O$1,working!$AN16,7)</f>
        <v>4</v>
      </c>
      <c r="AD21" s="88">
        <f t="shared" ca="1" si="0"/>
        <v>2</v>
      </c>
      <c r="AE21" s="89">
        <f t="shared" ca="1" si="1"/>
        <v>3</v>
      </c>
      <c r="AF21" s="89">
        <f t="shared" ca="1" si="2"/>
        <v>4</v>
      </c>
      <c r="AG21" s="90">
        <f ca="1">OFFSET(working!$W$1,working!$AN16,0)</f>
        <v>0</v>
      </c>
      <c r="AI21" t="str">
        <f ca="1">OFFSET(working!$O$1,working!$AL17,12)</f>
        <v>Short</v>
      </c>
      <c r="AK21" s="88">
        <f t="shared" ca="1" si="3"/>
        <v>1</v>
      </c>
      <c r="AL21" s="89">
        <f t="shared" ca="1" si="4"/>
        <v>0</v>
      </c>
      <c r="AM21" s="90">
        <f t="shared" ca="1" si="5"/>
        <v>0</v>
      </c>
      <c r="AO21" t="str">
        <f ca="1">OFFSET(working!$AB$1,working!$AN16,0)</f>
        <v>Conversion of road capacity to shared and active modes</v>
      </c>
      <c r="AP21" t="str">
        <f ca="1">OFFSET(working!$AC$1,working!$AN16,0)</f>
        <v>http://www.konsult.leeds.ac.uk/pg/12/</v>
      </c>
    </row>
    <row r="22" spans="1:42">
      <c r="A22" s="121"/>
      <c r="B22" s="120" t="s">
        <v>420</v>
      </c>
      <c r="C22" s="86" t="s">
        <v>421</v>
      </c>
      <c r="D22" s="104"/>
      <c r="E22" s="104"/>
      <c r="F22" s="104"/>
      <c r="G22" s="104"/>
      <c r="H22" s="104"/>
      <c r="I22" s="104"/>
      <c r="J22" s="104">
        <v>0</v>
      </c>
      <c r="K22" s="104">
        <v>3</v>
      </c>
      <c r="L22" s="104"/>
      <c r="M22" s="104"/>
      <c r="N22" s="104"/>
      <c r="O22" s="104"/>
      <c r="P22" s="104"/>
      <c r="Q22" s="104"/>
      <c r="R22" s="104">
        <v>0</v>
      </c>
      <c r="S22" s="104">
        <v>2</v>
      </c>
      <c r="U22">
        <f ca="1">OFFSET(working!$O$1,working!$AN17,0)</f>
        <v>5</v>
      </c>
      <c r="V22">
        <f ca="1">OFFSET(working!$O$1,working!$AN17,1)</f>
        <v>5</v>
      </c>
      <c r="W22">
        <f ca="1">OFFSET(working!$O$1,working!$AN17,2)</f>
        <v>4</v>
      </c>
      <c r="X22">
        <f ca="1">OFFSET(working!$O$1,working!$AN17,3)</f>
        <v>4</v>
      </c>
      <c r="Y22">
        <f ca="1">OFFSET(working!$O$1,working!$AN17,4)</f>
        <v>5</v>
      </c>
      <c r="Z22">
        <f ca="1">OFFSET(working!$O$1,working!$AN17,5)</f>
        <v>4</v>
      </c>
      <c r="AA22">
        <f ca="1">OFFSET(working!$O$1,working!$AN17,6)</f>
        <v>4</v>
      </c>
      <c r="AB22">
        <f ca="1">OFFSET(working!$O$1,working!$AN17,7)</f>
        <v>5</v>
      </c>
      <c r="AD22" s="88">
        <f t="shared" ca="1" si="0"/>
        <v>4</v>
      </c>
      <c r="AE22" s="89">
        <f t="shared" ca="1" si="1"/>
        <v>4</v>
      </c>
      <c r="AF22" s="89">
        <f t="shared" ca="1" si="2"/>
        <v>5</v>
      </c>
      <c r="AG22" s="90">
        <f ca="1">OFFSET(working!$W$1,working!$AN17,0)</f>
        <v>0</v>
      </c>
      <c r="AI22" t="str">
        <f ca="1">OFFSET(working!$O$1,working!$AL18,12)</f>
        <v>Short</v>
      </c>
      <c r="AK22" s="88">
        <f t="shared" ca="1" si="3"/>
        <v>1</v>
      </c>
      <c r="AL22" s="89">
        <f t="shared" ca="1" si="4"/>
        <v>0</v>
      </c>
      <c r="AM22" s="90">
        <f t="shared" ca="1" si="5"/>
        <v>0</v>
      </c>
      <c r="AO22" t="str">
        <f ca="1">OFFSET(working!$AB$1,working!$AN17,0)</f>
        <v>Visual, tactile and audio systems to assist impaired transport users</v>
      </c>
      <c r="AP22" t="str">
        <f ca="1">OFFSET(working!$AC$1,working!$AN17,0)</f>
        <v>http://www.konsult.leeds.ac.uk/pg/72/</v>
      </c>
    </row>
    <row r="23" spans="1:42">
      <c r="A23" s="121"/>
      <c r="B23" s="121"/>
      <c r="C23" s="86" t="s">
        <v>423</v>
      </c>
      <c r="D23" s="104">
        <v>0</v>
      </c>
      <c r="E23" s="104">
        <v>1</v>
      </c>
      <c r="F23" s="104">
        <v>0</v>
      </c>
      <c r="G23" s="104">
        <v>1</v>
      </c>
      <c r="H23" s="104">
        <v>0</v>
      </c>
      <c r="I23" s="104">
        <v>1</v>
      </c>
      <c r="J23" s="104">
        <v>0</v>
      </c>
      <c r="K23" s="104">
        <v>3</v>
      </c>
      <c r="L23" s="104">
        <v>0</v>
      </c>
      <c r="M23" s="104">
        <v>1</v>
      </c>
      <c r="N23" s="104"/>
      <c r="O23" s="104"/>
      <c r="P23" s="104"/>
      <c r="Q23" s="104"/>
      <c r="R23" s="104">
        <v>0</v>
      </c>
      <c r="S23" s="104">
        <v>1</v>
      </c>
      <c r="U23">
        <f ca="1">OFFSET(working!$O$1,working!$AN18,0)</f>
        <v>3</v>
      </c>
      <c r="V23">
        <f ca="1">OFFSET(working!$O$1,working!$AN18,1)</f>
        <v>4</v>
      </c>
      <c r="W23">
        <f ca="1">OFFSET(working!$O$1,working!$AN18,2)</f>
        <v>4</v>
      </c>
      <c r="X23">
        <f ca="1">OFFSET(working!$O$1,working!$AN18,3)</f>
        <v>3</v>
      </c>
      <c r="Y23">
        <f ca="1">OFFSET(working!$O$1,working!$AN18,4)</f>
        <v>3</v>
      </c>
      <c r="Z23">
        <f ca="1">OFFSET(working!$O$1,working!$AN18,5)</f>
        <v>3</v>
      </c>
      <c r="AA23">
        <f ca="1">OFFSET(working!$O$1,working!$AN18,6)</f>
        <v>3</v>
      </c>
      <c r="AB23">
        <f ca="1">OFFSET(working!$O$1,working!$AN18,7)</f>
        <v>3</v>
      </c>
      <c r="AD23" s="88">
        <f t="shared" ca="1" si="0"/>
        <v>3</v>
      </c>
      <c r="AE23" s="89">
        <f t="shared" ca="1" si="1"/>
        <v>3</v>
      </c>
      <c r="AF23" s="89">
        <f t="shared" ca="1" si="2"/>
        <v>3</v>
      </c>
      <c r="AG23" s="90">
        <f ca="1">OFFSET(working!$W$1,working!$AN18,0)</f>
        <v>0</v>
      </c>
      <c r="AI23" t="str">
        <f ca="1">OFFSET(working!$O$1,working!$AL19,12)</f>
        <v>Medium to Long</v>
      </c>
      <c r="AK23" s="88">
        <f t="shared" ca="1" si="3"/>
        <v>0</v>
      </c>
      <c r="AL23" s="89">
        <f t="shared" ca="1" si="4"/>
        <v>1</v>
      </c>
      <c r="AM23" s="90">
        <f t="shared" ca="1" si="5"/>
        <v>1</v>
      </c>
      <c r="AO23" t="str">
        <f ca="1">OFFSET(working!$AB$1,working!$AN18,0)</f>
        <v>Scheduled public transit services</v>
      </c>
      <c r="AP23" t="str">
        <f ca="1">OFFSET(working!$AC$1,working!$AN18,0)</f>
        <v>http://www.konsult.leeds.ac.uk/pg/42/</v>
      </c>
    </row>
    <row r="24" spans="1:42">
      <c r="A24" s="121"/>
      <c r="B24" s="121"/>
      <c r="C24" s="86" t="s">
        <v>428</v>
      </c>
      <c r="D24" s="104">
        <v>0</v>
      </c>
      <c r="E24" s="104">
        <v>1</v>
      </c>
      <c r="F24" s="104">
        <v>0</v>
      </c>
      <c r="G24" s="104">
        <v>1</v>
      </c>
      <c r="H24" s="104">
        <v>0</v>
      </c>
      <c r="I24" s="104">
        <v>1</v>
      </c>
      <c r="J24" s="104">
        <v>0</v>
      </c>
      <c r="K24" s="104">
        <v>2</v>
      </c>
      <c r="L24" s="104">
        <v>0</v>
      </c>
      <c r="M24" s="104">
        <v>1</v>
      </c>
      <c r="N24" s="104">
        <v>0</v>
      </c>
      <c r="O24" s="104">
        <v>1</v>
      </c>
      <c r="P24" s="104">
        <v>0</v>
      </c>
      <c r="Q24" s="104">
        <v>1</v>
      </c>
      <c r="R24" s="104">
        <v>0</v>
      </c>
      <c r="S24" s="104">
        <v>1</v>
      </c>
      <c r="U24">
        <f ca="1">OFFSET(working!$O$1,working!$AN19,0)</f>
        <v>0</v>
      </c>
      <c r="V24">
        <f ca="1">OFFSET(working!$O$1,working!$AN19,1)</f>
        <v>3</v>
      </c>
      <c r="W24">
        <f ca="1">OFFSET(working!$O$1,working!$AN19,2)</f>
        <v>2</v>
      </c>
      <c r="X24">
        <f ca="1">OFFSET(working!$O$1,working!$AN19,3)</f>
        <v>1</v>
      </c>
      <c r="Y24">
        <f ca="1">OFFSET(working!$O$1,working!$AN19,4)</f>
        <v>3</v>
      </c>
      <c r="Z24">
        <f ca="1">OFFSET(working!$O$1,working!$AN19,5)</f>
        <v>4</v>
      </c>
      <c r="AA24">
        <f ca="1">OFFSET(working!$O$1,working!$AN19,6)</f>
        <v>1</v>
      </c>
      <c r="AB24">
        <f ca="1">OFFSET(working!$O$1,working!$AN19,7)</f>
        <v>2</v>
      </c>
      <c r="AD24" s="88">
        <f t="shared" ca="1" si="0"/>
        <v>1</v>
      </c>
      <c r="AE24" s="89">
        <f t="shared" ca="1" si="1"/>
        <v>2</v>
      </c>
      <c r="AF24" s="89">
        <f t="shared" ca="1" si="2"/>
        <v>2</v>
      </c>
      <c r="AG24" s="90">
        <f ca="1">OFFSET(working!$W$1,working!$AN19,0)</f>
        <v>0</v>
      </c>
      <c r="AI24" t="str">
        <f ca="1">OFFSET(working!$O$1,working!$AL20,12)</f>
        <v>Medium</v>
      </c>
      <c r="AK24" s="88">
        <f t="shared" ca="1" si="3"/>
        <v>0</v>
      </c>
      <c r="AL24" s="89">
        <f t="shared" ca="1" si="4"/>
        <v>1</v>
      </c>
      <c r="AM24" s="90">
        <f t="shared" ca="1" si="5"/>
        <v>0</v>
      </c>
      <c r="AO24" t="str">
        <f ca="1">OFFSET(working!$AB$1,working!$AN19,0)</f>
        <v>Maintain existing rail network levels of service</v>
      </c>
      <c r="AP24" t="str">
        <f ca="1">OFFSET(working!$AC$1,working!$AN19,0)</f>
        <v>http://www.konsult.leeds.ac.uk/pg/04/</v>
      </c>
    </row>
    <row r="25" spans="1:42">
      <c r="A25" s="121"/>
      <c r="B25" s="121"/>
      <c r="C25" s="86" t="s">
        <v>429</v>
      </c>
      <c r="D25" s="104"/>
      <c r="E25" s="104"/>
      <c r="F25" s="104"/>
      <c r="G25" s="104"/>
      <c r="H25" s="104"/>
      <c r="I25" s="104"/>
      <c r="J25" s="104">
        <v>0</v>
      </c>
      <c r="K25" s="104">
        <v>1</v>
      </c>
      <c r="L25" s="104"/>
      <c r="M25" s="104"/>
      <c r="N25" s="104"/>
      <c r="O25" s="104"/>
      <c r="P25" s="104"/>
      <c r="Q25" s="104"/>
      <c r="R25" s="104">
        <v>0</v>
      </c>
      <c r="S25" s="104">
        <v>1</v>
      </c>
      <c r="U25">
        <f ca="1">OFFSET(working!$O$1,working!$AN20,0)</f>
        <v>5</v>
      </c>
      <c r="V25">
        <f ca="1">OFFSET(working!$O$1,working!$AN20,1)</f>
        <v>5</v>
      </c>
      <c r="W25">
        <f ca="1">OFFSET(working!$O$1,working!$AN20,2)</f>
        <v>4</v>
      </c>
      <c r="X25">
        <f ca="1">OFFSET(working!$O$1,working!$AN20,3)</f>
        <v>5</v>
      </c>
      <c r="Y25">
        <f ca="1">OFFSET(working!$O$1,working!$AN20,4)</f>
        <v>5</v>
      </c>
      <c r="Z25">
        <f ca="1">OFFSET(working!$O$1,working!$AN20,5)</f>
        <v>5</v>
      </c>
      <c r="AA25">
        <f ca="1">OFFSET(working!$O$1,working!$AN20,6)</f>
        <v>2</v>
      </c>
      <c r="AB25">
        <f ca="1">OFFSET(working!$O$1,working!$AN20,7)</f>
        <v>4</v>
      </c>
      <c r="AD25" s="88">
        <f t="shared" ca="1" si="0"/>
        <v>4</v>
      </c>
      <c r="AE25" s="89">
        <f t="shared" ca="1" si="1"/>
        <v>5</v>
      </c>
      <c r="AF25" s="89">
        <f t="shared" ca="1" si="2"/>
        <v>4</v>
      </c>
      <c r="AG25" s="90">
        <f ca="1">OFFSET(working!$W$1,working!$AN20,0)</f>
        <v>0</v>
      </c>
      <c r="AI25" t="str">
        <f ca="1">OFFSET(working!$O$1,working!$AL21,12)</f>
        <v>Short to Medium</v>
      </c>
      <c r="AK25" s="88">
        <f t="shared" ca="1" si="3"/>
        <v>1</v>
      </c>
      <c r="AL25" s="89">
        <f t="shared" ca="1" si="4"/>
        <v>1</v>
      </c>
      <c r="AM25" s="90">
        <f t="shared" ca="1" si="5"/>
        <v>0</v>
      </c>
      <c r="AO25" t="str">
        <f ca="1">OFFSET(working!$AB$1,working!$AN20,0)</f>
        <v>Real time public transport information to users</v>
      </c>
      <c r="AP25" t="str">
        <f ca="1">OFFSET(working!$AC$1,working!$AN20,0)</f>
        <v>http://www.konsult.leeds.ac.uk/pg/47/</v>
      </c>
    </row>
    <row r="26" spans="1:42">
      <c r="A26" s="121"/>
      <c r="B26" s="121"/>
      <c r="C26" s="86" t="s">
        <v>431</v>
      </c>
      <c r="D26" s="104"/>
      <c r="E26" s="104"/>
      <c r="F26" s="104"/>
      <c r="G26" s="104"/>
      <c r="H26" s="104"/>
      <c r="I26" s="104"/>
      <c r="J26" s="104">
        <v>0</v>
      </c>
      <c r="K26" s="104">
        <v>1</v>
      </c>
      <c r="L26" s="104"/>
      <c r="M26" s="104"/>
      <c r="N26" s="104"/>
      <c r="O26" s="104"/>
      <c r="P26" s="104"/>
      <c r="Q26" s="104"/>
      <c r="R26" s="104">
        <v>0</v>
      </c>
      <c r="S26" s="104">
        <v>1</v>
      </c>
      <c r="U26">
        <f ca="1">OFFSET(working!$O$1,working!$AN21,0)</f>
        <v>3</v>
      </c>
      <c r="V26">
        <f ca="1">OFFSET(working!$O$1,working!$AN21,1)</f>
        <v>4</v>
      </c>
      <c r="W26">
        <f ca="1">OFFSET(working!$O$1,working!$AN21,2)</f>
        <v>4</v>
      </c>
      <c r="X26">
        <f ca="1">OFFSET(working!$O$1,working!$AN21,3)</f>
        <v>4</v>
      </c>
      <c r="Y26">
        <f ca="1">OFFSET(working!$O$1,working!$AN21,4)</f>
        <v>3</v>
      </c>
      <c r="Z26">
        <f ca="1">OFFSET(working!$O$1,working!$AN21,5)</f>
        <v>2</v>
      </c>
      <c r="AA26">
        <f ca="1">OFFSET(working!$O$1,working!$AN21,6)</f>
        <v>4</v>
      </c>
      <c r="AB26">
        <f ca="1">OFFSET(working!$O$1,working!$AN21,7)</f>
        <v>4</v>
      </c>
      <c r="AD26" s="88">
        <f t="shared" ca="1" si="0"/>
        <v>3</v>
      </c>
      <c r="AE26" s="89">
        <f t="shared" ca="1" si="1"/>
        <v>3</v>
      </c>
      <c r="AF26" s="89">
        <f t="shared" ca="1" si="2"/>
        <v>4</v>
      </c>
      <c r="AG26" s="90">
        <f ca="1">OFFSET(working!$W$1,working!$AN21,0)</f>
        <v>0</v>
      </c>
      <c r="AI26" t="str">
        <f ca="1">OFFSET(working!$O$1,working!$AL22,12)</f>
        <v>Medium</v>
      </c>
      <c r="AK26" s="88">
        <f t="shared" ca="1" si="3"/>
        <v>0</v>
      </c>
      <c r="AL26" s="89">
        <f t="shared" ca="1" si="4"/>
        <v>1</v>
      </c>
      <c r="AM26" s="90">
        <f t="shared" ca="1" si="5"/>
        <v>0</v>
      </c>
      <c r="AO26" t="str">
        <f ca="1">OFFSET(working!$AB$1,working!$AN21,0)</f>
        <v>Multi-modal on-demand travel planning platforms</v>
      </c>
      <c r="AP26" t="str">
        <f ca="1">OFFSET(working!$AC$1,working!$AN21,0)</f>
        <v>http://www.konsult.leeds.ac.uk/pg/68/</v>
      </c>
    </row>
    <row r="27" spans="1:42">
      <c r="A27" s="121"/>
      <c r="B27" s="121"/>
      <c r="C27" s="86" t="s">
        <v>432</v>
      </c>
      <c r="D27" s="104">
        <v>0</v>
      </c>
      <c r="E27" s="104">
        <v>1</v>
      </c>
      <c r="F27" s="104">
        <v>0</v>
      </c>
      <c r="G27" s="104">
        <v>1</v>
      </c>
      <c r="H27" s="104">
        <v>0</v>
      </c>
      <c r="I27" s="104">
        <v>1</v>
      </c>
      <c r="J27" s="104">
        <v>0</v>
      </c>
      <c r="K27" s="104">
        <v>2</v>
      </c>
      <c r="L27" s="104">
        <v>0</v>
      </c>
      <c r="M27" s="104">
        <v>1</v>
      </c>
      <c r="N27" s="104"/>
      <c r="O27" s="104"/>
      <c r="P27" s="104"/>
      <c r="Q27" s="104"/>
      <c r="R27" s="104">
        <v>0</v>
      </c>
      <c r="S27" s="104">
        <v>2</v>
      </c>
      <c r="U27">
        <f ca="1">OFFSET(working!$O$1,working!$AN22,0)</f>
        <v>0</v>
      </c>
      <c r="V27">
        <f ca="1">OFFSET(working!$O$1,working!$AN22,1)</f>
        <v>3</v>
      </c>
      <c r="W27">
        <f ca="1">OFFSET(working!$O$1,working!$AN22,2)</f>
        <v>2</v>
      </c>
      <c r="X27">
        <f ca="1">OFFSET(working!$O$1,working!$AN22,3)</f>
        <v>1</v>
      </c>
      <c r="Y27">
        <f ca="1">OFFSET(working!$O$1,working!$AN22,4)</f>
        <v>3</v>
      </c>
      <c r="Z27">
        <f ca="1">OFFSET(working!$O$1,working!$AN22,5)</f>
        <v>4</v>
      </c>
      <c r="AA27">
        <f ca="1">OFFSET(working!$O$1,working!$AN22,6)</f>
        <v>1</v>
      </c>
      <c r="AB27">
        <f ca="1">OFFSET(working!$O$1,working!$AN22,7)</f>
        <v>2</v>
      </c>
      <c r="AD27" s="88">
        <f t="shared" ca="1" si="0"/>
        <v>1</v>
      </c>
      <c r="AE27" s="89">
        <f t="shared" ca="1" si="1"/>
        <v>2</v>
      </c>
      <c r="AF27" s="89">
        <f t="shared" ca="1" si="2"/>
        <v>2</v>
      </c>
      <c r="AG27" s="90">
        <f ca="1">OFFSET(working!$W$1,working!$AN22,0)</f>
        <v>0</v>
      </c>
      <c r="AI27" t="str">
        <f ca="1">OFFSET(working!$O$1,working!$AL23,12)</f>
        <v>Short</v>
      </c>
      <c r="AK27" s="88">
        <f t="shared" ca="1" si="3"/>
        <v>1</v>
      </c>
      <c r="AL27" s="89">
        <f t="shared" ca="1" si="4"/>
        <v>0</v>
      </c>
      <c r="AM27" s="90">
        <f t="shared" ca="1" si="5"/>
        <v>0</v>
      </c>
      <c r="AO27" t="str">
        <f ca="1">OFFSET(working!$AB$1,working!$AN22,0)</f>
        <v>Scheduled public transit services</v>
      </c>
      <c r="AP27" t="str">
        <f ca="1">OFFSET(working!$AC$1,working!$AN22,0)</f>
        <v>http://www.konsult.leeds.ac.uk/pg/04/</v>
      </c>
    </row>
    <row r="28" spans="1:42">
      <c r="A28" s="121"/>
      <c r="B28" s="121"/>
      <c r="C28" s="86" t="s">
        <v>433</v>
      </c>
      <c r="D28" s="104">
        <v>0</v>
      </c>
      <c r="E28" s="104">
        <v>2</v>
      </c>
      <c r="F28" s="104">
        <v>0</v>
      </c>
      <c r="G28" s="104">
        <v>2</v>
      </c>
      <c r="H28" s="104">
        <v>-1</v>
      </c>
      <c r="I28" s="104">
        <v>2</v>
      </c>
      <c r="J28" s="104">
        <v>0</v>
      </c>
      <c r="K28" s="104">
        <v>3</v>
      </c>
      <c r="L28" s="104">
        <v>0</v>
      </c>
      <c r="M28" s="104">
        <v>2</v>
      </c>
      <c r="N28" s="104"/>
      <c r="O28" s="104"/>
      <c r="P28" s="104"/>
      <c r="Q28" s="104"/>
      <c r="R28" s="104">
        <v>0</v>
      </c>
      <c r="S28" s="104">
        <v>1</v>
      </c>
      <c r="U28">
        <f ca="1">OFFSET(working!$O$1,working!$AN23,0)</f>
        <v>4</v>
      </c>
      <c r="V28">
        <f ca="1">OFFSET(working!$O$1,working!$AN23,1)</f>
        <v>4</v>
      </c>
      <c r="W28">
        <f ca="1">OFFSET(working!$O$1,working!$AN23,2)</f>
        <v>3</v>
      </c>
      <c r="X28">
        <f ca="1">OFFSET(working!$O$1,working!$AN23,3)</f>
        <v>2</v>
      </c>
      <c r="Y28">
        <f ca="1">OFFSET(working!$O$1,working!$AN23,4)</f>
        <v>2</v>
      </c>
      <c r="Z28">
        <f ca="1">OFFSET(working!$O$1,working!$AN23,5)</f>
        <v>4</v>
      </c>
      <c r="AA28">
        <f ca="1">OFFSET(working!$O$1,working!$AN23,6)</f>
        <v>2</v>
      </c>
      <c r="AB28">
        <f ca="1">OFFSET(working!$O$1,working!$AN23,7)</f>
        <v>3</v>
      </c>
      <c r="AD28" s="88">
        <f t="shared" ca="1" si="0"/>
        <v>3</v>
      </c>
      <c r="AE28" s="89">
        <f t="shared" ca="1" si="1"/>
        <v>2</v>
      </c>
      <c r="AF28" s="89">
        <f t="shared" ca="1" si="2"/>
        <v>3</v>
      </c>
      <c r="AG28" s="90">
        <f ca="1">OFFSET(working!$W$1,working!$AN23,0)</f>
        <v>0</v>
      </c>
      <c r="AI28" t="str">
        <f ca="1">OFFSET(working!$O$1,working!$AL24,12)</f>
        <v>Short</v>
      </c>
      <c r="AK28" s="88">
        <f t="shared" ca="1" si="3"/>
        <v>1</v>
      </c>
      <c r="AL28" s="89">
        <f t="shared" ca="1" si="4"/>
        <v>0</v>
      </c>
      <c r="AM28" s="90">
        <f t="shared" ca="1" si="5"/>
        <v>0</v>
      </c>
      <c r="AO28" t="str">
        <f ca="1">OFFSET(working!$AB$1,working!$AN23,0)</f>
        <v>Reduce journey times and improve reliability of bus services</v>
      </c>
      <c r="AP28" t="str">
        <f ca="1">OFFSET(working!$AC$1,working!$AN23,0)</f>
        <v>http://www.konsult.leeds.ac.uk/pg/41/</v>
      </c>
    </row>
    <row r="29" spans="1:42">
      <c r="A29" s="121"/>
      <c r="B29" s="121"/>
      <c r="C29" s="86" t="s">
        <v>434</v>
      </c>
      <c r="D29" s="104">
        <v>0</v>
      </c>
      <c r="E29" s="104">
        <v>1</v>
      </c>
      <c r="F29" s="104">
        <v>0</v>
      </c>
      <c r="G29" s="104">
        <v>1</v>
      </c>
      <c r="H29" s="104">
        <v>0</v>
      </c>
      <c r="I29" s="104">
        <v>1</v>
      </c>
      <c r="J29" s="104">
        <v>0</v>
      </c>
      <c r="K29" s="104">
        <v>1</v>
      </c>
      <c r="L29" s="104">
        <v>0</v>
      </c>
      <c r="M29" s="104">
        <v>1</v>
      </c>
      <c r="N29" s="104">
        <v>0</v>
      </c>
      <c r="O29" s="104">
        <v>1</v>
      </c>
      <c r="P29" s="104"/>
      <c r="Q29" s="104"/>
      <c r="R29" s="104">
        <v>-1</v>
      </c>
      <c r="S29" s="104">
        <v>0</v>
      </c>
      <c r="U29">
        <f ca="1">OFFSET(working!$O$1,working!$AN24,0)</f>
        <v>4</v>
      </c>
      <c r="V29">
        <f ca="1">OFFSET(working!$O$1,working!$AN24,1)</f>
        <v>4</v>
      </c>
      <c r="W29">
        <f ca="1">OFFSET(working!$O$1,working!$AN24,2)</f>
        <v>4</v>
      </c>
      <c r="X29">
        <f ca="1">OFFSET(working!$O$1,working!$AN24,3)</f>
        <v>3</v>
      </c>
      <c r="Y29">
        <f ca="1">OFFSET(working!$O$1,working!$AN24,4)</f>
        <v>3</v>
      </c>
      <c r="Z29">
        <f ca="1">OFFSET(working!$O$1,working!$AN24,5)</f>
        <v>2</v>
      </c>
      <c r="AA29">
        <f ca="1">OFFSET(working!$O$1,working!$AN24,6)</f>
        <v>2</v>
      </c>
      <c r="AB29">
        <f ca="1">OFFSET(working!$O$1,working!$AN24,7)</f>
        <v>3</v>
      </c>
      <c r="AD29" s="88">
        <f t="shared" ca="1" si="0"/>
        <v>3</v>
      </c>
      <c r="AE29" s="89">
        <f t="shared" ca="1" si="1"/>
        <v>3</v>
      </c>
      <c r="AF29" s="89">
        <f t="shared" ca="1" si="2"/>
        <v>3</v>
      </c>
      <c r="AG29" s="90">
        <f ca="1">OFFSET(working!$W$1,working!$AN24,0)</f>
        <v>0</v>
      </c>
      <c r="AI29" t="str">
        <f ca="1">OFFSET(working!$O$1,working!$AL25,12)</f>
        <v>Medium</v>
      </c>
      <c r="AK29" s="88">
        <f t="shared" ca="1" si="3"/>
        <v>0</v>
      </c>
      <c r="AL29" s="89">
        <f t="shared" ca="1" si="4"/>
        <v>1</v>
      </c>
      <c r="AM29" s="90">
        <f t="shared" ca="1" si="5"/>
        <v>0</v>
      </c>
      <c r="AO29" t="str">
        <f ca="1">OFFSET(working!$AB$1,working!$AN24,0)</f>
        <v>Real time management of bus services</v>
      </c>
      <c r="AP29" t="str">
        <f ca="1">OFFSET(working!$AC$1,working!$AN24,0)</f>
        <v>http://www.konsult.leeds.ac.uk/pg/34/</v>
      </c>
    </row>
    <row r="30" spans="1:42">
      <c r="A30" s="121"/>
      <c r="B30" s="121"/>
      <c r="C30" s="86" t="s">
        <v>435</v>
      </c>
      <c r="D30" s="104"/>
      <c r="E30" s="104"/>
      <c r="F30" s="104"/>
      <c r="G30" s="104"/>
      <c r="H30" s="104"/>
      <c r="I30" s="104"/>
      <c r="J30" s="104">
        <v>0</v>
      </c>
      <c r="K30" s="104">
        <v>1</v>
      </c>
      <c r="L30" s="104"/>
      <c r="M30" s="104"/>
      <c r="N30" s="104"/>
      <c r="O30" s="104"/>
      <c r="P30" s="104"/>
      <c r="Q30" s="104"/>
      <c r="R30" s="104">
        <v>0</v>
      </c>
      <c r="S30" s="104">
        <v>1</v>
      </c>
      <c r="U30">
        <f ca="1">OFFSET(working!$O$1,working!$AN25,0)</f>
        <v>4</v>
      </c>
      <c r="V30">
        <f ca="1">OFFSET(working!$O$1,working!$AN25,1)</f>
        <v>4</v>
      </c>
      <c r="W30">
        <f ca="1">OFFSET(working!$O$1,working!$AN25,2)</f>
        <v>3</v>
      </c>
      <c r="X30">
        <f ca="1">OFFSET(working!$O$1,working!$AN25,3)</f>
        <v>3</v>
      </c>
      <c r="Y30">
        <f ca="1">OFFSET(working!$O$1,working!$AN25,4)</f>
        <v>4</v>
      </c>
      <c r="Z30">
        <f ca="1">OFFSET(working!$O$1,working!$AN25,5)</f>
        <v>2</v>
      </c>
      <c r="AA30">
        <f ca="1">OFFSET(working!$O$1,working!$AN25,6)</f>
        <v>3</v>
      </c>
      <c r="AB30">
        <f ca="1">OFFSET(working!$O$1,working!$AN25,7)</f>
        <v>4</v>
      </c>
      <c r="AD30" s="88">
        <f t="shared" ca="1" si="0"/>
        <v>3</v>
      </c>
      <c r="AE30" s="89">
        <f t="shared" ca="1" si="1"/>
        <v>3</v>
      </c>
      <c r="AF30" s="89">
        <f t="shared" ca="1" si="2"/>
        <v>4</v>
      </c>
      <c r="AG30" s="90">
        <f ca="1">OFFSET(working!$W$1,working!$AN25,0)</f>
        <v>0</v>
      </c>
      <c r="AI30" t="str">
        <f ca="1">OFFSET(working!$O$1,working!$AL26,12)</f>
        <v>Long</v>
      </c>
      <c r="AK30" s="88">
        <f t="shared" ca="1" si="3"/>
        <v>0</v>
      </c>
      <c r="AL30" s="89">
        <f t="shared" ca="1" si="4"/>
        <v>0</v>
      </c>
      <c r="AM30" s="90">
        <f t="shared" ca="1" si="5"/>
        <v>1</v>
      </c>
      <c r="AO30" t="str">
        <f ca="1">OFFSET(working!$AB$1,working!$AN25,0)</f>
        <v>Tradditional timetable and service information</v>
      </c>
      <c r="AP30" t="str">
        <f ca="1">OFFSET(working!$AC$1,working!$AN25,0)</f>
        <v>http://www.konsult.leeds.ac.uk/pg/67/</v>
      </c>
    </row>
    <row r="31" spans="1:42">
      <c r="A31" s="121"/>
      <c r="B31" s="86" t="s">
        <v>137</v>
      </c>
      <c r="C31" s="86" t="s">
        <v>445</v>
      </c>
      <c r="D31" s="104">
        <v>0</v>
      </c>
      <c r="E31" s="104">
        <v>1</v>
      </c>
      <c r="F31" s="104"/>
      <c r="G31" s="104"/>
      <c r="H31" s="104"/>
      <c r="I31" s="104"/>
      <c r="J31" s="104"/>
      <c r="K31" s="104"/>
      <c r="L31" s="104"/>
      <c r="M31" s="104"/>
      <c r="N31" s="104">
        <v>0</v>
      </c>
      <c r="O31" s="104">
        <v>1</v>
      </c>
      <c r="P31" s="104"/>
      <c r="Q31" s="104"/>
      <c r="R31" s="104">
        <v>0</v>
      </c>
      <c r="S31" s="104">
        <v>1</v>
      </c>
      <c r="U31">
        <f ca="1">OFFSET(working!$O$1,working!$AN26,0)</f>
        <v>1</v>
      </c>
      <c r="V31">
        <f ca="1">OFFSET(working!$O$1,working!$AN26,1)</f>
        <v>2</v>
      </c>
      <c r="W31">
        <f ca="1">OFFSET(working!$O$1,working!$AN26,2)</f>
        <v>3</v>
      </c>
      <c r="X31">
        <f ca="1">OFFSET(working!$O$1,working!$AN26,3)</f>
        <v>5</v>
      </c>
      <c r="Y31">
        <f ca="1">OFFSET(working!$O$1,working!$AN26,4)</f>
        <v>4</v>
      </c>
      <c r="Z31">
        <f ca="1">OFFSET(working!$O$1,working!$AN26,5)</f>
        <v>4</v>
      </c>
      <c r="AA31">
        <f ca="1">OFFSET(working!$O$1,working!$AN26,6)</f>
        <v>1</v>
      </c>
      <c r="AB31">
        <f ca="1">OFFSET(working!$O$1,working!$AN26,7)</f>
        <v>1</v>
      </c>
      <c r="AD31" s="88">
        <f t="shared" ca="1" si="0"/>
        <v>2</v>
      </c>
      <c r="AE31" s="89">
        <f t="shared" ca="1" si="1"/>
        <v>4</v>
      </c>
      <c r="AF31" s="89">
        <f t="shared" ca="1" si="2"/>
        <v>1</v>
      </c>
      <c r="AG31" s="90">
        <f ca="1">OFFSET(working!$W$1,working!$AN26,0)</f>
        <v>0</v>
      </c>
      <c r="AI31" t="str">
        <f ca="1">OFFSET(working!$O$1,working!$AL27,12)</f>
        <v>Medium to Long</v>
      </c>
      <c r="AK31" s="88">
        <f t="shared" ca="1" si="3"/>
        <v>0</v>
      </c>
      <c r="AL31" s="89">
        <f t="shared" ca="1" si="4"/>
        <v>1</v>
      </c>
      <c r="AM31" s="90">
        <f t="shared" ca="1" si="5"/>
        <v>1</v>
      </c>
      <c r="AO31" t="str">
        <f ca="1">OFFSET(working!$AB$1,working!$AN26,0)</f>
        <v>In-vehicle navigation and route guidance systems</v>
      </c>
      <c r="AP31" t="str">
        <f ca="1">OFFSET(working!$AC$1,working!$AN26,0)</f>
        <v>http://www.konsult.leeds.ac.uk/pg/66/</v>
      </c>
    </row>
    <row r="32" spans="1:42" ht="15" customHeight="1">
      <c r="A32" s="121"/>
      <c r="B32" s="86" t="s">
        <v>219</v>
      </c>
      <c r="C32" s="86" t="s">
        <v>447</v>
      </c>
      <c r="D32" s="104">
        <v>0</v>
      </c>
      <c r="E32" s="104">
        <v>1</v>
      </c>
      <c r="F32" s="104"/>
      <c r="G32" s="104"/>
      <c r="H32" s="104">
        <v>0</v>
      </c>
      <c r="I32" s="104">
        <v>3</v>
      </c>
      <c r="J32" s="104">
        <v>0</v>
      </c>
      <c r="K32" s="104">
        <v>3</v>
      </c>
      <c r="L32" s="104">
        <v>0</v>
      </c>
      <c r="M32" s="104">
        <v>3</v>
      </c>
      <c r="N32" s="104"/>
      <c r="O32" s="104"/>
      <c r="P32" s="104"/>
      <c r="Q32" s="104"/>
      <c r="R32" s="104">
        <v>0</v>
      </c>
      <c r="S32" s="104">
        <v>1</v>
      </c>
      <c r="U32">
        <f ca="1">OFFSET(working!$O$1,working!$AN27,0)</f>
        <v>5</v>
      </c>
      <c r="V32">
        <f ca="1">OFFSET(working!$O$1,working!$AN27,1)</f>
        <v>3</v>
      </c>
      <c r="W32">
        <f ca="1">OFFSET(working!$O$1,working!$AN27,2)</f>
        <v>3</v>
      </c>
      <c r="X32">
        <f ca="1">OFFSET(working!$O$1,working!$AN27,3)</f>
        <v>2</v>
      </c>
      <c r="Y32">
        <f ca="1">OFFSET(working!$O$1,working!$AN27,4)</f>
        <v>4</v>
      </c>
      <c r="Z32">
        <f ca="1">OFFSET(working!$O$1,working!$AN27,5)</f>
        <v>2</v>
      </c>
      <c r="AA32">
        <f ca="1">OFFSET(working!$O$1,working!$AN27,6)</f>
        <v>5</v>
      </c>
      <c r="AB32">
        <f ca="1">OFFSET(working!$O$1,working!$AN27,7)</f>
        <v>5</v>
      </c>
      <c r="AD32" s="88">
        <f t="shared" ca="1" si="0"/>
        <v>3</v>
      </c>
      <c r="AE32" s="89">
        <f t="shared" ca="1" si="1"/>
        <v>3</v>
      </c>
      <c r="AF32" s="89">
        <f t="shared" ca="1" si="2"/>
        <v>5</v>
      </c>
      <c r="AG32" s="90">
        <f ca="1">OFFSET(working!$W$1,working!$AN27,0)</f>
        <v>0</v>
      </c>
      <c r="AI32" t="str">
        <f ca="1">OFFSET(working!$O$1,working!$AL28,12)</f>
        <v>Short to Medium</v>
      </c>
      <c r="AK32" s="88">
        <f t="shared" ca="1" si="3"/>
        <v>1</v>
      </c>
      <c r="AL32" s="89">
        <f t="shared" ca="1" si="4"/>
        <v>1</v>
      </c>
      <c r="AM32" s="90">
        <f t="shared" ca="1" si="5"/>
        <v>0</v>
      </c>
      <c r="AO32" t="str">
        <f ca="1">OFFSET(working!$AB$1,working!$AN27,0)</f>
        <v>Maintain existing pedestrian network levels of service</v>
      </c>
      <c r="AP32" t="str">
        <f ca="1">OFFSET(working!$AC$1,working!$AN27,0)</f>
        <v>http://www.konsult.leeds.ac.uk/pg/49/</v>
      </c>
    </row>
    <row r="33" spans="1:42" ht="30">
      <c r="A33" s="120" t="s">
        <v>389</v>
      </c>
      <c r="B33" s="86" t="s">
        <v>177</v>
      </c>
      <c r="C33" s="86" t="s">
        <v>388</v>
      </c>
      <c r="D33" s="104"/>
      <c r="E33" s="104"/>
      <c r="F33" s="104">
        <v>-1</v>
      </c>
      <c r="G33" s="104">
        <v>1</v>
      </c>
      <c r="H33" s="104">
        <v>0</v>
      </c>
      <c r="I33" s="104">
        <v>1</v>
      </c>
      <c r="J33" s="104"/>
      <c r="K33" s="104"/>
      <c r="L33" s="104"/>
      <c r="M33" s="104"/>
      <c r="N33" s="104"/>
      <c r="O33" s="104"/>
      <c r="P33" s="104"/>
      <c r="Q33" s="104"/>
      <c r="R33" s="104">
        <v>0</v>
      </c>
      <c r="S33" s="104">
        <v>1</v>
      </c>
      <c r="U33">
        <f ca="1">OFFSET(working!$O$1,working!$AN28,0)</f>
        <v>5</v>
      </c>
      <c r="V33">
        <f ca="1">OFFSET(working!$O$1,working!$AN28,1)</f>
        <v>5</v>
      </c>
      <c r="W33">
        <f ca="1">OFFSET(working!$O$1,working!$AN28,2)</f>
        <v>4</v>
      </c>
      <c r="X33">
        <f ca="1">OFFSET(working!$O$1,working!$AN28,3)</f>
        <v>4</v>
      </c>
      <c r="Y33">
        <f ca="1">OFFSET(working!$O$1,working!$AN28,4)</f>
        <v>4</v>
      </c>
      <c r="Z33">
        <f ca="1">OFFSET(working!$O$1,working!$AN28,5)</f>
        <v>4</v>
      </c>
      <c r="AA33">
        <f ca="1">OFFSET(working!$O$1,working!$AN28,6)</f>
        <v>2</v>
      </c>
      <c r="AB33">
        <f ca="1">OFFSET(working!$O$1,working!$AN28,7)</f>
        <v>4</v>
      </c>
      <c r="AD33" s="88">
        <f t="shared" ca="1" si="0"/>
        <v>4</v>
      </c>
      <c r="AE33" s="89">
        <f t="shared" ca="1" si="1"/>
        <v>4</v>
      </c>
      <c r="AF33" s="89">
        <f t="shared" ca="1" si="2"/>
        <v>4</v>
      </c>
      <c r="AG33" s="90">
        <f ca="1">OFFSET(working!$W$1,working!$AN28,0)</f>
        <v>0</v>
      </c>
      <c r="AI33" t="str">
        <f ca="1">OFFSET(working!$O$1,working!$AL29,12)</f>
        <v>Short to Medium</v>
      </c>
      <c r="AK33" s="88">
        <f t="shared" ca="1" si="3"/>
        <v>1</v>
      </c>
      <c r="AL33" s="89">
        <f t="shared" ca="1" si="4"/>
        <v>1</v>
      </c>
      <c r="AM33" s="90">
        <f t="shared" ca="1" si="5"/>
        <v>0</v>
      </c>
      <c r="AO33" t="str">
        <f ca="1">OFFSET(working!$AB$1,working!$AN28,0)</f>
        <v>Financial incentives and supporting infrastructure</v>
      </c>
      <c r="AP33" t="str">
        <f ca="1">OFFSET(working!$AC$1,working!$AN28,0)</f>
        <v>http://www.konsult.leeds.ac.uk/pg/58/</v>
      </c>
    </row>
    <row r="34" spans="1:42">
      <c r="A34" s="121"/>
      <c r="B34" s="120" t="s">
        <v>206</v>
      </c>
      <c r="C34" s="86" t="s">
        <v>439</v>
      </c>
      <c r="D34" s="104">
        <v>0</v>
      </c>
      <c r="E34" s="104">
        <v>1</v>
      </c>
      <c r="F34" s="104">
        <v>0</v>
      </c>
      <c r="G34" s="104">
        <v>2</v>
      </c>
      <c r="H34" s="104">
        <v>0</v>
      </c>
      <c r="I34" s="104">
        <v>2</v>
      </c>
      <c r="J34" s="104">
        <v>0</v>
      </c>
      <c r="K34" s="104">
        <v>2</v>
      </c>
      <c r="L34" s="104">
        <v>0</v>
      </c>
      <c r="M34" s="104">
        <v>2</v>
      </c>
      <c r="N34" s="104"/>
      <c r="O34" s="104"/>
      <c r="P34" s="104"/>
      <c r="Q34" s="104"/>
      <c r="R34" s="104">
        <v>0</v>
      </c>
      <c r="S34" s="104">
        <v>1</v>
      </c>
      <c r="U34">
        <f ca="1">OFFSET(working!$O$1,working!$AN29,0)</f>
        <v>1</v>
      </c>
      <c r="V34">
        <f ca="1">OFFSET(working!$O$1,working!$AN29,1)</f>
        <v>3</v>
      </c>
      <c r="W34">
        <f ca="1">OFFSET(working!$O$1,working!$AN29,2)</f>
        <v>2</v>
      </c>
      <c r="X34">
        <f ca="1">OFFSET(working!$O$1,working!$AN29,3)</f>
        <v>1</v>
      </c>
      <c r="Y34">
        <f ca="1">OFFSET(working!$O$1,working!$AN29,4)</f>
        <v>2</v>
      </c>
      <c r="Z34">
        <f ca="1">OFFSET(working!$O$1,working!$AN29,5)</f>
        <v>3</v>
      </c>
      <c r="AA34">
        <f ca="1">OFFSET(working!$O$1,working!$AN29,6)</f>
        <v>2</v>
      </c>
      <c r="AB34">
        <f ca="1">OFFSET(working!$O$1,working!$AN29,7)</f>
        <v>3</v>
      </c>
      <c r="AD34" s="88">
        <f t="shared" ca="1" si="0"/>
        <v>1</v>
      </c>
      <c r="AE34" s="89">
        <f t="shared" ca="1" si="1"/>
        <v>1</v>
      </c>
      <c r="AF34" s="89">
        <f t="shared" ca="1" si="2"/>
        <v>3</v>
      </c>
      <c r="AG34" s="90">
        <f ca="1">OFFSET(working!$W$1,working!$AN29,0)</f>
        <v>0</v>
      </c>
      <c r="AI34" t="str">
        <f ca="1">OFFSET(working!$O$1,working!$AL30,12)</f>
        <v>Short</v>
      </c>
      <c r="AK34" s="88">
        <f t="shared" ca="1" si="3"/>
        <v>1</v>
      </c>
      <c r="AL34" s="89">
        <f t="shared" ca="1" si="4"/>
        <v>0</v>
      </c>
      <c r="AM34" s="90">
        <f t="shared" ca="1" si="5"/>
        <v>0</v>
      </c>
      <c r="AO34" t="str">
        <f ca="1">OFFSET(working!$AB$1,working!$AN29,0)</f>
        <v>Travel behavior change for individuals/households</v>
      </c>
      <c r="AP34" t="str">
        <f ca="1">OFFSET(working!$AC$1,working!$AN29,0)</f>
        <v>http://www.konsult.leeds.ac.uk/pg/06/</v>
      </c>
    </row>
    <row r="35" spans="1:42">
      <c r="A35" s="121"/>
      <c r="B35" s="121"/>
      <c r="C35" s="86" t="s">
        <v>440</v>
      </c>
      <c r="D35" s="104">
        <v>0</v>
      </c>
      <c r="E35" s="104">
        <v>0</v>
      </c>
      <c r="F35" s="104">
        <v>0</v>
      </c>
      <c r="G35" s="104">
        <v>4</v>
      </c>
      <c r="H35" s="104">
        <v>0</v>
      </c>
      <c r="I35" s="104">
        <v>2</v>
      </c>
      <c r="J35" s="104">
        <v>0</v>
      </c>
      <c r="K35" s="104">
        <v>2</v>
      </c>
      <c r="L35" s="104">
        <v>0</v>
      </c>
      <c r="M35" s="104">
        <v>2</v>
      </c>
      <c r="N35" s="104"/>
      <c r="O35" s="104"/>
      <c r="P35" s="104"/>
      <c r="Q35" s="104"/>
      <c r="R35" s="104">
        <v>0</v>
      </c>
      <c r="S35" s="104">
        <v>1</v>
      </c>
      <c r="U35">
        <f ca="1">OFFSET(working!$O$1,working!$AN30,0)</f>
        <v>5</v>
      </c>
      <c r="V35">
        <f ca="1">OFFSET(working!$O$1,working!$AN30,1)</f>
        <v>5</v>
      </c>
      <c r="W35">
        <f ca="1">OFFSET(working!$O$1,working!$AN30,2)</f>
        <v>3</v>
      </c>
      <c r="X35">
        <f ca="1">OFFSET(working!$O$1,working!$AN30,3)</f>
        <v>2</v>
      </c>
      <c r="Y35">
        <f ca="1">OFFSET(working!$O$1,working!$AN30,4)</f>
        <v>5</v>
      </c>
      <c r="Z35">
        <f ca="1">OFFSET(working!$O$1,working!$AN30,5)</f>
        <v>5</v>
      </c>
      <c r="AA35">
        <f ca="1">OFFSET(working!$O$1,working!$AN30,6)</f>
        <v>4</v>
      </c>
      <c r="AB35">
        <f ca="1">OFFSET(working!$O$1,working!$AN30,7)</f>
        <v>3</v>
      </c>
      <c r="AD35" s="88">
        <f t="shared" ca="1" si="0"/>
        <v>3</v>
      </c>
      <c r="AE35" s="89">
        <f t="shared" ca="1" si="1"/>
        <v>3</v>
      </c>
      <c r="AF35" s="89">
        <f t="shared" ca="1" si="2"/>
        <v>4</v>
      </c>
      <c r="AG35" s="90">
        <f ca="1">OFFSET(working!$W$1,working!$AN30,0)</f>
        <v>5</v>
      </c>
      <c r="AI35" t="str">
        <f ca="1">OFFSET(working!$O$1,working!$AL31,12)</f>
        <v>Short</v>
      </c>
      <c r="AK35" s="88">
        <f t="shared" ca="1" si="3"/>
        <v>1</v>
      </c>
      <c r="AL35" s="89">
        <f t="shared" ca="1" si="4"/>
        <v>0</v>
      </c>
      <c r="AM35" s="90">
        <f t="shared" ca="1" si="5"/>
        <v>0</v>
      </c>
      <c r="AO35" t="str">
        <f ca="1">OFFSET(working!$AB$1,working!$AN30,0)</f>
        <v>Mass product marketing and service promotion</v>
      </c>
      <c r="AP35" t="str">
        <f ca="1">OFFSET(working!$AC$1,working!$AN30,0)</f>
        <v>http://www.konsult.leeds.ac.uk/pg/55/</v>
      </c>
    </row>
    <row r="36" spans="1:42">
      <c r="A36" s="121"/>
      <c r="B36" s="121"/>
      <c r="C36" s="86" t="s">
        <v>441</v>
      </c>
      <c r="D36" s="104">
        <v>0</v>
      </c>
      <c r="E36" s="104">
        <v>1</v>
      </c>
      <c r="F36" s="104">
        <v>0</v>
      </c>
      <c r="G36" s="104">
        <v>3</v>
      </c>
      <c r="H36" s="104">
        <v>0</v>
      </c>
      <c r="I36" s="104">
        <v>3</v>
      </c>
      <c r="J36" s="104">
        <v>0</v>
      </c>
      <c r="K36" s="104">
        <v>1</v>
      </c>
      <c r="L36" s="104">
        <v>0</v>
      </c>
      <c r="M36" s="104">
        <v>4</v>
      </c>
      <c r="N36" s="104"/>
      <c r="O36" s="104"/>
      <c r="P36" s="104"/>
      <c r="Q36" s="104"/>
      <c r="R36" s="104">
        <v>0</v>
      </c>
      <c r="S36" s="104">
        <v>1</v>
      </c>
      <c r="U36">
        <f ca="1">OFFSET(working!$O$1,working!$AN31,0)</f>
        <v>5</v>
      </c>
      <c r="V36">
        <f ca="1">OFFSET(working!$O$1,working!$AN31,1)</f>
        <v>5</v>
      </c>
      <c r="W36">
        <f ca="1">OFFSET(working!$O$1,working!$AN31,2)</f>
        <v>4</v>
      </c>
      <c r="X36">
        <f ca="1">OFFSET(working!$O$1,working!$AN31,3)</f>
        <v>4</v>
      </c>
      <c r="Y36">
        <f ca="1">OFFSET(working!$O$1,working!$AN31,4)</f>
        <v>4</v>
      </c>
      <c r="Z36">
        <f ca="1">OFFSET(working!$O$1,working!$AN31,5)</f>
        <v>4</v>
      </c>
      <c r="AA36">
        <f ca="1">OFFSET(working!$O$1,working!$AN31,6)</f>
        <v>4</v>
      </c>
      <c r="AB36">
        <f ca="1">OFFSET(working!$O$1,working!$AN31,7)</f>
        <v>3</v>
      </c>
      <c r="AD36" s="88">
        <f t="shared" ca="1" si="0"/>
        <v>4</v>
      </c>
      <c r="AE36" s="89">
        <f t="shared" ca="1" si="1"/>
        <v>4</v>
      </c>
      <c r="AF36" s="89">
        <f t="shared" ca="1" si="2"/>
        <v>4</v>
      </c>
      <c r="AG36" s="90">
        <f ca="1">OFFSET(working!$W$1,working!$AN31,0)</f>
        <v>0</v>
      </c>
      <c r="AI36" t="str">
        <f ca="1">OFFSET(working!$O$1,working!$AL32,12)</f>
        <v>Short</v>
      </c>
      <c r="AK36" s="88">
        <f t="shared" ca="1" si="3"/>
        <v>1</v>
      </c>
      <c r="AL36" s="89">
        <f t="shared" ca="1" si="4"/>
        <v>0</v>
      </c>
      <c r="AM36" s="90">
        <f t="shared" ca="1" si="5"/>
        <v>0</v>
      </c>
      <c r="AO36" t="str">
        <f ca="1">OFFSET(working!$AB$1,working!$AN31,0)</f>
        <v>School based travel behaviour change</v>
      </c>
      <c r="AP36" t="str">
        <f ca="1">OFFSET(working!$AC$1,working!$AN31,0)</f>
        <v>http://www.konsult.leeds.ac.uk/pg/56/</v>
      </c>
    </row>
    <row r="37" spans="1:42">
      <c r="A37" s="121"/>
      <c r="B37" s="121"/>
      <c r="C37" s="86" t="s">
        <v>442</v>
      </c>
      <c r="D37" s="104">
        <v>-1</v>
      </c>
      <c r="E37" s="104">
        <v>1</v>
      </c>
      <c r="F37" s="104">
        <v>-1</v>
      </c>
      <c r="G37" s="104">
        <v>2</v>
      </c>
      <c r="H37" s="104">
        <v>0</v>
      </c>
      <c r="I37" s="104">
        <v>2</v>
      </c>
      <c r="J37" s="104">
        <v>-1</v>
      </c>
      <c r="K37" s="104">
        <v>2</v>
      </c>
      <c r="L37" s="104">
        <v>0</v>
      </c>
      <c r="M37" s="104">
        <v>2</v>
      </c>
      <c r="N37" s="104"/>
      <c r="O37" s="104"/>
      <c r="P37" s="104"/>
      <c r="Q37" s="104"/>
      <c r="R37" s="104">
        <v>0</v>
      </c>
      <c r="S37" s="104">
        <v>1</v>
      </c>
      <c r="U37">
        <f ca="1">OFFSET(working!$O$1,working!$AN32,0)</f>
        <v>3</v>
      </c>
      <c r="V37">
        <f ca="1">OFFSET(working!$O$1,working!$AN32,1)</f>
        <v>3</v>
      </c>
      <c r="W37">
        <f ca="1">OFFSET(working!$O$1,working!$AN32,2)</f>
        <v>3</v>
      </c>
      <c r="X37">
        <f ca="1">OFFSET(working!$O$1,working!$AN32,3)</f>
        <v>3</v>
      </c>
      <c r="Y37">
        <f ca="1">OFFSET(working!$O$1,working!$AN32,4)</f>
        <v>3</v>
      </c>
      <c r="Z37">
        <f ca="1">OFFSET(working!$O$1,working!$AN32,5)</f>
        <v>3</v>
      </c>
      <c r="AA37">
        <f ca="1">OFFSET(working!$O$1,working!$AN32,6)</f>
        <v>3</v>
      </c>
      <c r="AB37">
        <f ca="1">OFFSET(working!$O$1,working!$AN32,7)</f>
        <v>3</v>
      </c>
      <c r="AD37" s="88">
        <f t="shared" ca="1" si="0"/>
        <v>3</v>
      </c>
      <c r="AE37" s="89">
        <f t="shared" ca="1" si="1"/>
        <v>3</v>
      </c>
      <c r="AF37" s="89">
        <f t="shared" ca="1" si="2"/>
        <v>3</v>
      </c>
      <c r="AG37" s="90">
        <f ca="1">OFFSET(working!$W$1,working!$AN32,0)</f>
        <v>0</v>
      </c>
      <c r="AI37" t="str">
        <f ca="1">OFFSET(working!$O$1,working!$AL33,12)</f>
        <v>Short</v>
      </c>
      <c r="AK37" s="88">
        <f t="shared" ca="1" si="3"/>
        <v>1</v>
      </c>
      <c r="AL37" s="89">
        <f t="shared" ca="1" si="4"/>
        <v>0</v>
      </c>
      <c r="AM37" s="90">
        <f t="shared" ca="1" si="5"/>
        <v>0</v>
      </c>
      <c r="AO37" t="str">
        <f ca="1">OFFSET(working!$AB$1,working!$AN32,0)</f>
        <v>Remote working</v>
      </c>
      <c r="AP37" t="str">
        <f ca="1">OFFSET(working!$AC$1,working!$AN32,0)</f>
        <v>http://www.konsult.leeds.ac.uk/pg/21/</v>
      </c>
    </row>
    <row r="38" spans="1:42">
      <c r="A38" s="121"/>
      <c r="B38" s="121"/>
      <c r="C38" s="86" t="s">
        <v>443</v>
      </c>
      <c r="D38" s="104">
        <v>0</v>
      </c>
      <c r="E38" s="104">
        <v>2</v>
      </c>
      <c r="F38" s="104">
        <v>0</v>
      </c>
      <c r="G38" s="104">
        <v>2</v>
      </c>
      <c r="H38" s="104">
        <v>0</v>
      </c>
      <c r="I38" s="104">
        <v>2</v>
      </c>
      <c r="J38" s="104">
        <v>0</v>
      </c>
      <c r="K38" s="104">
        <v>3</v>
      </c>
      <c r="L38" s="104">
        <v>0</v>
      </c>
      <c r="M38" s="104">
        <v>2</v>
      </c>
      <c r="N38" s="104"/>
      <c r="O38" s="104"/>
      <c r="P38" s="104"/>
      <c r="Q38" s="104"/>
      <c r="R38" s="104">
        <v>0</v>
      </c>
      <c r="S38" s="104">
        <v>1</v>
      </c>
      <c r="U38">
        <f ca="1">OFFSET(working!$O$1,working!$AN33,0)</f>
        <v>3</v>
      </c>
      <c r="V38">
        <f ca="1">OFFSET(working!$O$1,working!$AN33,1)</f>
        <v>3</v>
      </c>
      <c r="W38">
        <f ca="1">OFFSET(working!$O$1,working!$AN33,2)</f>
        <v>2</v>
      </c>
      <c r="X38">
        <f ca="1">OFFSET(working!$O$1,working!$AN33,3)</f>
        <v>1</v>
      </c>
      <c r="Y38">
        <f ca="1">OFFSET(working!$O$1,working!$AN33,4)</f>
        <v>2</v>
      </c>
      <c r="Z38">
        <f ca="1">OFFSET(working!$O$1,working!$AN33,5)</f>
        <v>3</v>
      </c>
      <c r="AA38">
        <f ca="1">OFFSET(working!$O$1,working!$AN33,6)</f>
        <v>2</v>
      </c>
      <c r="AB38">
        <f ca="1">OFFSET(working!$O$1,working!$AN33,7)</f>
        <v>2</v>
      </c>
      <c r="AD38" s="88">
        <f t="shared" ca="1" si="0"/>
        <v>2</v>
      </c>
      <c r="AE38" s="89">
        <f t="shared" ca="1" si="1"/>
        <v>1</v>
      </c>
      <c r="AF38" s="89">
        <f t="shared" ca="1" si="2"/>
        <v>2</v>
      </c>
      <c r="AG38" s="90">
        <f ca="1">OFFSET(working!$W$1,working!$AN33,0)</f>
        <v>0</v>
      </c>
      <c r="AI38" t="str">
        <f ca="1">OFFSET(working!$O$1,working!$AL34,12)</f>
        <v>Short</v>
      </c>
      <c r="AK38" s="88">
        <f t="shared" ca="1" si="3"/>
        <v>1</v>
      </c>
      <c r="AL38" s="89">
        <f t="shared" ca="1" si="4"/>
        <v>0</v>
      </c>
      <c r="AM38" s="90">
        <f t="shared" ca="1" si="5"/>
        <v>0</v>
      </c>
      <c r="AO38" t="str">
        <f ca="1">OFFSET(working!$AB$1,working!$AN33,0)</f>
        <v>Workplace based travel behaviour change</v>
      </c>
      <c r="AP38" t="str">
        <f ca="1">OFFSET(working!$AC$1,working!$AN33,0)</f>
        <v>http://www.konsult.leeds.ac.uk/pg/07/</v>
      </c>
    </row>
    <row r="39" spans="1:42">
      <c r="A39" s="121"/>
      <c r="B39" s="121"/>
      <c r="C39" s="86" t="s">
        <v>444</v>
      </c>
      <c r="D39" s="104">
        <v>-1</v>
      </c>
      <c r="E39" s="104">
        <v>1</v>
      </c>
      <c r="F39" s="104">
        <v>0</v>
      </c>
      <c r="G39" s="104">
        <v>2</v>
      </c>
      <c r="H39" s="104">
        <v>0</v>
      </c>
      <c r="I39" s="104">
        <v>2</v>
      </c>
      <c r="J39" s="104">
        <v>-1</v>
      </c>
      <c r="K39" s="104">
        <v>2</v>
      </c>
      <c r="L39" s="104">
        <v>0</v>
      </c>
      <c r="M39" s="104">
        <v>2</v>
      </c>
      <c r="N39" s="104"/>
      <c r="O39" s="104"/>
      <c r="P39" s="104"/>
      <c r="Q39" s="104"/>
      <c r="R39" s="104">
        <v>0</v>
      </c>
      <c r="S39" s="104">
        <v>1</v>
      </c>
      <c r="U39">
        <f ca="1">OFFSET(working!$O$1,working!$AN34,0)</f>
        <v>3</v>
      </c>
      <c r="V39">
        <f ca="1">OFFSET(working!$O$1,working!$AN34,1)</f>
        <v>3</v>
      </c>
      <c r="W39">
        <f ca="1">OFFSET(working!$O$1,working!$AN34,2)</f>
        <v>3</v>
      </c>
      <c r="X39">
        <f ca="1">OFFSET(working!$O$1,working!$AN34,3)</f>
        <v>3</v>
      </c>
      <c r="Y39">
        <f ca="1">OFFSET(working!$O$1,working!$AN34,4)</f>
        <v>3</v>
      </c>
      <c r="Z39">
        <f ca="1">OFFSET(working!$O$1,working!$AN34,5)</f>
        <v>3</v>
      </c>
      <c r="AA39">
        <f ca="1">OFFSET(working!$O$1,working!$AN34,6)</f>
        <v>3</v>
      </c>
      <c r="AB39">
        <f ca="1">OFFSET(working!$O$1,working!$AN34,7)</f>
        <v>3</v>
      </c>
      <c r="AD39" s="88">
        <f t="shared" ca="1" si="0"/>
        <v>3</v>
      </c>
      <c r="AE39" s="89">
        <f t="shared" ca="1" si="1"/>
        <v>3</v>
      </c>
      <c r="AF39" s="89">
        <f t="shared" ca="1" si="2"/>
        <v>3</v>
      </c>
      <c r="AG39" s="90">
        <f ca="1">OFFSET(working!$W$1,working!$AN34,0)</f>
        <v>0</v>
      </c>
      <c r="AI39" t="str">
        <f ca="1">OFFSET(working!$O$1,working!$AL35,12)</f>
        <v>Short</v>
      </c>
      <c r="AK39" s="88">
        <f t="shared" ca="1" si="3"/>
        <v>1</v>
      </c>
      <c r="AL39" s="89">
        <f t="shared" ca="1" si="4"/>
        <v>0</v>
      </c>
      <c r="AM39" s="90">
        <f t="shared" ca="1" si="5"/>
        <v>0</v>
      </c>
      <c r="AO39" t="str">
        <f ca="1">OFFSET(working!$AB$1,working!$AN34,0)</f>
        <v>Remote learning</v>
      </c>
      <c r="AP39" t="str">
        <f ca="1">OFFSET(working!$AC$1,working!$AN34,0)</f>
        <v>http://www.konsult.leeds.ac.uk/pg/21/</v>
      </c>
    </row>
    <row r="40" spans="1:42">
      <c r="A40" s="121"/>
      <c r="B40" s="86" t="s">
        <v>454</v>
      </c>
      <c r="C40" s="86" t="s">
        <v>455</v>
      </c>
      <c r="D40" s="104">
        <v>0</v>
      </c>
      <c r="E40" s="104">
        <v>1</v>
      </c>
      <c r="F40" s="104">
        <v>0</v>
      </c>
      <c r="G40" s="104">
        <v>1</v>
      </c>
      <c r="H40" s="104">
        <v>0</v>
      </c>
      <c r="I40" s="104">
        <v>2</v>
      </c>
      <c r="J40" s="104">
        <v>-1</v>
      </c>
      <c r="K40" s="104">
        <v>0</v>
      </c>
      <c r="L40" s="104">
        <v>0</v>
      </c>
      <c r="M40" s="104">
        <v>1</v>
      </c>
      <c r="N40" s="104"/>
      <c r="O40" s="104"/>
      <c r="P40" s="104"/>
      <c r="Q40" s="104"/>
      <c r="R40" s="104">
        <v>0</v>
      </c>
      <c r="S40" s="104">
        <v>1</v>
      </c>
      <c r="U40">
        <f ca="1">OFFSET(working!$O$1,working!$AN35,0)</f>
        <v>3</v>
      </c>
      <c r="V40">
        <f ca="1">OFFSET(working!$O$1,working!$AN35,1)</f>
        <v>2</v>
      </c>
      <c r="W40">
        <f ca="1">OFFSET(working!$O$1,working!$AN35,2)</f>
        <v>1</v>
      </c>
      <c r="X40">
        <f ca="1">OFFSET(working!$O$1,working!$AN35,3)</f>
        <v>1</v>
      </c>
      <c r="Y40">
        <f ca="1">OFFSET(working!$O$1,working!$AN35,4)</f>
        <v>2</v>
      </c>
      <c r="Z40">
        <f ca="1">OFFSET(working!$O$1,working!$AN35,5)</f>
        <v>2</v>
      </c>
      <c r="AA40">
        <f ca="1">OFFSET(working!$O$1,working!$AN35,6)</f>
        <v>2</v>
      </c>
      <c r="AB40">
        <f ca="1">OFFSET(working!$O$1,working!$AN35,7)</f>
        <v>2</v>
      </c>
      <c r="AD40" s="88">
        <f t="shared" ca="1" si="0"/>
        <v>1</v>
      </c>
      <c r="AE40" s="89">
        <f t="shared" ca="1" si="1"/>
        <v>1</v>
      </c>
      <c r="AF40" s="89">
        <f t="shared" ca="1" si="2"/>
        <v>2</v>
      </c>
      <c r="AG40" s="90">
        <f ca="1">OFFSET(working!$W$1,working!$AN35,0)</f>
        <v>0</v>
      </c>
      <c r="AI40" t="str">
        <f ca="1">OFFSET(working!$O$1,working!$AL36,12)</f>
        <v>Short</v>
      </c>
      <c r="AK40" s="88">
        <f t="shared" ca="1" si="3"/>
        <v>1</v>
      </c>
      <c r="AL40" s="89">
        <f t="shared" ca="1" si="4"/>
        <v>0</v>
      </c>
      <c r="AM40" s="90">
        <f t="shared" ca="1" si="5"/>
        <v>0</v>
      </c>
      <c r="AO40" t="str">
        <f ca="1">OFFSET(working!$AB$1,working!$AN35,0)</f>
        <v>Workplace flexible start, finish and hours</v>
      </c>
      <c r="AP40" t="str">
        <f ca="1">OFFSET(working!$AC$1,working!$AN35,0)</f>
        <v>http://www.konsult.leeds.ac.uk/pg/08/</v>
      </c>
    </row>
    <row r="41" spans="1:42">
      <c r="A41" s="120" t="s">
        <v>411</v>
      </c>
      <c r="B41" s="120" t="s">
        <v>409</v>
      </c>
      <c r="C41" s="86" t="s">
        <v>410</v>
      </c>
      <c r="D41" s="104">
        <v>-1</v>
      </c>
      <c r="E41" s="104">
        <v>1</v>
      </c>
      <c r="F41" s="104">
        <v>0</v>
      </c>
      <c r="G41" s="104">
        <v>3</v>
      </c>
      <c r="H41" s="104">
        <v>0</v>
      </c>
      <c r="I41" s="104">
        <v>1</v>
      </c>
      <c r="J41" s="104">
        <v>-3</v>
      </c>
      <c r="K41" s="104">
        <v>0</v>
      </c>
      <c r="L41" s="104">
        <v>0</v>
      </c>
      <c r="M41" s="104">
        <v>1</v>
      </c>
      <c r="N41" s="104"/>
      <c r="O41" s="104"/>
      <c r="P41" s="104"/>
      <c r="Q41" s="104"/>
      <c r="R41" s="104">
        <v>-5</v>
      </c>
      <c r="S41" s="104">
        <v>0</v>
      </c>
      <c r="U41">
        <f ca="1">OFFSET(working!$O$1,working!$AN36,0)</f>
        <v>0</v>
      </c>
      <c r="V41">
        <f ca="1">OFFSET(working!$O$1,working!$AN36,1)</f>
        <v>0</v>
      </c>
      <c r="W41">
        <f ca="1">OFFSET(working!$O$1,working!$AN36,2)</f>
        <v>0</v>
      </c>
      <c r="X41">
        <f ca="1">OFFSET(working!$O$1,working!$AN36,3)</f>
        <v>0</v>
      </c>
      <c r="Y41">
        <f ca="1">OFFSET(working!$O$1,working!$AN36,4)</f>
        <v>0</v>
      </c>
      <c r="Z41">
        <f ca="1">OFFSET(working!$O$1,working!$AN36,5)</f>
        <v>0</v>
      </c>
      <c r="AA41">
        <f ca="1">OFFSET(working!$O$1,working!$AN36,6)</f>
        <v>0</v>
      </c>
      <c r="AB41">
        <f ca="1">OFFSET(working!$O$1,working!$AN36,7)</f>
        <v>0</v>
      </c>
      <c r="AD41" s="88">
        <f t="shared" ca="1" si="0"/>
        <v>0</v>
      </c>
      <c r="AE41" s="89">
        <f t="shared" ca="1" si="1"/>
        <v>0</v>
      </c>
      <c r="AF41" s="89">
        <f t="shared" ca="1" si="2"/>
        <v>0</v>
      </c>
      <c r="AG41" s="90">
        <f ca="1">OFFSET(working!$W$1,working!$AN36,0)</f>
        <v>5</v>
      </c>
      <c r="AI41" t="str">
        <f ca="1">OFFSET(working!$O$1,working!$AL37,12)</f>
        <v>Short</v>
      </c>
      <c r="AK41" s="88">
        <f t="shared" ca="1" si="3"/>
        <v>1</v>
      </c>
      <c r="AL41" s="89">
        <f t="shared" ca="1" si="4"/>
        <v>0</v>
      </c>
      <c r="AM41" s="90">
        <f t="shared" ca="1" si="5"/>
        <v>0</v>
      </c>
      <c r="AO41" t="str">
        <f ca="1">OFFSET(working!$AB$1,working!$AN36,0)</f>
        <v>Fuel purchase volumetric levy</v>
      </c>
      <c r="AP41" t="str">
        <f ca="1">OFFSET(working!$AC$1,working!$AN36,0)</f>
        <v>http://www.konsult.leeds.ac.uk/pg/22/</v>
      </c>
    </row>
    <row r="42" spans="1:42">
      <c r="A42" s="121"/>
      <c r="B42" s="121"/>
      <c r="C42" s="86" t="s">
        <v>412</v>
      </c>
      <c r="D42" s="104">
        <v>0</v>
      </c>
      <c r="E42" s="104">
        <v>0</v>
      </c>
      <c r="F42" s="104">
        <v>0</v>
      </c>
      <c r="G42" s="104">
        <v>2</v>
      </c>
      <c r="H42" s="104">
        <v>0</v>
      </c>
      <c r="I42" s="104">
        <v>1</v>
      </c>
      <c r="J42" s="104">
        <v>0</v>
      </c>
      <c r="K42" s="104">
        <v>3</v>
      </c>
      <c r="L42" s="104">
        <v>0</v>
      </c>
      <c r="M42" s="104">
        <v>2</v>
      </c>
      <c r="N42" s="104"/>
      <c r="O42" s="104"/>
      <c r="P42" s="104"/>
      <c r="Q42" s="104"/>
      <c r="R42" s="104">
        <v>0</v>
      </c>
      <c r="S42" s="104">
        <v>2</v>
      </c>
      <c r="U42">
        <f ca="1">OFFSET(working!$O$1,working!$AN37,0)</f>
        <v>5</v>
      </c>
      <c r="V42">
        <f ca="1">OFFSET(working!$O$1,working!$AN37,1)</f>
        <v>5</v>
      </c>
      <c r="W42">
        <f ca="1">OFFSET(working!$O$1,working!$AN37,2)</f>
        <v>4</v>
      </c>
      <c r="X42">
        <f ca="1">OFFSET(working!$O$1,working!$AN37,3)</f>
        <v>4</v>
      </c>
      <c r="Y42">
        <f ca="1">OFFSET(working!$O$1,working!$AN37,4)</f>
        <v>3</v>
      </c>
      <c r="Z42">
        <f ca="1">OFFSET(working!$O$1,working!$AN37,5)</f>
        <v>1</v>
      </c>
      <c r="AA42">
        <f ca="1">OFFSET(working!$O$1,working!$AN37,6)</f>
        <v>2</v>
      </c>
      <c r="AB42">
        <f ca="1">OFFSET(working!$O$1,working!$AN37,7)</f>
        <v>3</v>
      </c>
      <c r="AD42" s="88">
        <f t="shared" ca="1" si="0"/>
        <v>4</v>
      </c>
      <c r="AE42" s="89">
        <f t="shared" ca="1" si="1"/>
        <v>3</v>
      </c>
      <c r="AF42" s="89">
        <f t="shared" ca="1" si="2"/>
        <v>3</v>
      </c>
      <c r="AG42" s="90">
        <f ca="1">OFFSET(working!$W$1,working!$AN37,0)</f>
        <v>0</v>
      </c>
      <c r="AI42" t="str">
        <f ca="1">OFFSET(working!$O$1,working!$AL38,12)</f>
        <v>Short</v>
      </c>
      <c r="AK42" s="88">
        <f t="shared" ca="1" si="3"/>
        <v>1</v>
      </c>
      <c r="AL42" s="89">
        <f t="shared" ca="1" si="4"/>
        <v>0</v>
      </c>
      <c r="AM42" s="90">
        <f t="shared" ca="1" si="5"/>
        <v>0</v>
      </c>
      <c r="AO42" t="str">
        <f ca="1">OFFSET(working!$AB$1,working!$AN37,0)</f>
        <v>Single ticket journey transfer between public transport</v>
      </c>
      <c r="AP42" t="str">
        <f ca="1">OFFSET(working!$AC$1,working!$AN37,0)</f>
        <v>http://www.konsult.leeds.ac.uk/pg/70/</v>
      </c>
    </row>
    <row r="43" spans="1:42">
      <c r="A43" s="121"/>
      <c r="B43" s="121"/>
      <c r="C43" s="86" t="s">
        <v>413</v>
      </c>
      <c r="D43" s="104">
        <v>-1</v>
      </c>
      <c r="E43" s="104">
        <v>0</v>
      </c>
      <c r="F43" s="104">
        <v>-1</v>
      </c>
      <c r="G43" s="104">
        <v>3</v>
      </c>
      <c r="H43" s="104">
        <v>0</v>
      </c>
      <c r="I43" s="104">
        <v>3</v>
      </c>
      <c r="J43" s="104">
        <v>-1</v>
      </c>
      <c r="K43" s="104">
        <v>3</v>
      </c>
      <c r="L43" s="104">
        <v>0</v>
      </c>
      <c r="M43" s="104">
        <v>3</v>
      </c>
      <c r="N43" s="104"/>
      <c r="O43" s="104"/>
      <c r="P43" s="104"/>
      <c r="Q43" s="104"/>
      <c r="R43" s="104">
        <v>-2</v>
      </c>
      <c r="S43" s="104">
        <v>0</v>
      </c>
      <c r="U43">
        <f ca="1">OFFSET(working!$O$1,working!$AN38,0)</f>
        <v>4</v>
      </c>
      <c r="V43">
        <f ca="1">OFFSET(working!$O$1,working!$AN38,1)</f>
        <v>4</v>
      </c>
      <c r="W43">
        <f ca="1">OFFSET(working!$O$1,working!$AN38,2)</f>
        <v>2</v>
      </c>
      <c r="X43">
        <f ca="1">OFFSET(working!$O$1,working!$AN38,3)</f>
        <v>2</v>
      </c>
      <c r="Y43">
        <f ca="1">OFFSET(working!$O$1,working!$AN38,4)</f>
        <v>4</v>
      </c>
      <c r="Z43">
        <f ca="1">OFFSET(working!$O$1,working!$AN38,5)</f>
        <v>0</v>
      </c>
      <c r="AA43">
        <f ca="1">OFFSET(working!$O$1,working!$AN38,6)</f>
        <v>2</v>
      </c>
      <c r="AB43">
        <f ca="1">OFFSET(working!$O$1,working!$AN38,7)</f>
        <v>4</v>
      </c>
      <c r="AD43" s="88">
        <f t="shared" ca="1" si="0"/>
        <v>3</v>
      </c>
      <c r="AE43" s="89">
        <f t="shared" ca="1" si="1"/>
        <v>3</v>
      </c>
      <c r="AF43" s="89">
        <f t="shared" ca="1" si="2"/>
        <v>4</v>
      </c>
      <c r="AG43" s="90">
        <f ca="1">OFFSET(working!$W$1,working!$AN38,0)</f>
        <v>0</v>
      </c>
      <c r="AI43" t="str">
        <f ca="1">OFFSET(working!$O$1,working!$AL39,12)</f>
        <v>Medium to Long</v>
      </c>
      <c r="AK43" s="88">
        <f t="shared" ca="1" si="3"/>
        <v>0</v>
      </c>
      <c r="AL43" s="89">
        <f t="shared" ca="1" si="4"/>
        <v>1</v>
      </c>
      <c r="AM43" s="90">
        <f t="shared" ca="1" si="5"/>
        <v>1</v>
      </c>
      <c r="AO43" t="str">
        <f ca="1">OFFSET(working!$AB$1,working!$AN38,0)</f>
        <v>Levies for parking use</v>
      </c>
      <c r="AP43" t="str">
        <f ca="1">OFFSET(working!$AC$1,working!$AN38,0)</f>
        <v>http://www.konsult.leeds.ac.uk/pg/15/</v>
      </c>
    </row>
    <row r="44" spans="1:42">
      <c r="A44" s="121"/>
      <c r="B44" s="121"/>
      <c r="C44" s="86" t="s">
        <v>414</v>
      </c>
      <c r="D44" s="104">
        <v>-1</v>
      </c>
      <c r="E44" s="104">
        <v>1</v>
      </c>
      <c r="F44" s="104">
        <v>0</v>
      </c>
      <c r="G44" s="104">
        <v>3</v>
      </c>
      <c r="H44" s="104">
        <v>0</v>
      </c>
      <c r="I44" s="104">
        <v>1</v>
      </c>
      <c r="J44" s="104">
        <v>-3</v>
      </c>
      <c r="K44" s="104">
        <v>0</v>
      </c>
      <c r="L44" s="104">
        <v>0</v>
      </c>
      <c r="M44" s="104">
        <v>1</v>
      </c>
      <c r="N44" s="104"/>
      <c r="O44" s="104"/>
      <c r="P44" s="104"/>
      <c r="Q44" s="104"/>
      <c r="R44" s="104">
        <v>-5</v>
      </c>
      <c r="S44" s="104">
        <v>0</v>
      </c>
      <c r="U44">
        <f ca="1">OFFSET(working!$O$1,working!$AN39,0)</f>
        <v>0</v>
      </c>
      <c r="V44">
        <f ca="1">OFFSET(working!$O$1,working!$AN39,1)</f>
        <v>0</v>
      </c>
      <c r="W44">
        <f ca="1">OFFSET(working!$O$1,working!$AN39,2)</f>
        <v>0</v>
      </c>
      <c r="X44">
        <f ca="1">OFFSET(working!$O$1,working!$AN39,3)</f>
        <v>0</v>
      </c>
      <c r="Y44">
        <f ca="1">OFFSET(working!$O$1,working!$AN39,4)</f>
        <v>0</v>
      </c>
      <c r="Z44">
        <f ca="1">OFFSET(working!$O$1,working!$AN39,5)</f>
        <v>0</v>
      </c>
      <c r="AA44">
        <f ca="1">OFFSET(working!$O$1,working!$AN39,6)</f>
        <v>0</v>
      </c>
      <c r="AB44">
        <f ca="1">OFFSET(working!$O$1,working!$AN39,7)</f>
        <v>0</v>
      </c>
      <c r="AD44" s="88">
        <f t="shared" ca="1" si="0"/>
        <v>0</v>
      </c>
      <c r="AE44" s="89">
        <f t="shared" ca="1" si="1"/>
        <v>0</v>
      </c>
      <c r="AF44" s="89">
        <f t="shared" ca="1" si="2"/>
        <v>0</v>
      </c>
      <c r="AG44" s="90">
        <f ca="1">OFFSET(working!$W$1,working!$AN39,0)</f>
        <v>5</v>
      </c>
      <c r="AI44" t="str">
        <f ca="1">OFFSET(working!$O$1,working!$AL40,12)</f>
        <v>Short</v>
      </c>
      <c r="AK44" s="88">
        <f t="shared" ca="1" si="3"/>
        <v>1</v>
      </c>
      <c r="AL44" s="89">
        <f t="shared" ca="1" si="4"/>
        <v>0</v>
      </c>
      <c r="AM44" s="90">
        <f t="shared" ca="1" si="5"/>
        <v>0</v>
      </c>
      <c r="AO44" t="str">
        <f ca="1">OFFSET(working!$AB$1,working!$AN39,0)</f>
        <v>Distance based travel levies</v>
      </c>
      <c r="AP44" t="str">
        <f ca="1">OFFSET(working!$AC$1,working!$AN39,0)</f>
        <v>http://www.konsult.leeds.ac.uk/pg/01/</v>
      </c>
    </row>
    <row r="45" spans="1:42">
      <c r="A45" s="121"/>
      <c r="B45" s="121"/>
      <c r="C45" s="86" t="s">
        <v>415</v>
      </c>
      <c r="D45" s="104">
        <v>-1</v>
      </c>
      <c r="E45" s="104">
        <v>1</v>
      </c>
      <c r="F45" s="104"/>
      <c r="G45" s="104"/>
      <c r="H45" s="104">
        <v>0</v>
      </c>
      <c r="I45" s="104">
        <v>2</v>
      </c>
      <c r="J45" s="104">
        <v>-3</v>
      </c>
      <c r="K45" s="104">
        <v>0</v>
      </c>
      <c r="L45" s="104">
        <v>0</v>
      </c>
      <c r="M45" s="104">
        <v>2</v>
      </c>
      <c r="N45" s="104"/>
      <c r="O45" s="104"/>
      <c r="P45" s="104"/>
      <c r="Q45" s="104"/>
      <c r="R45" s="104">
        <v>-5</v>
      </c>
      <c r="S45" s="104">
        <v>2</v>
      </c>
      <c r="U45">
        <f ca="1">OFFSET(working!$O$1,working!$AN40,0)</f>
        <v>0</v>
      </c>
      <c r="V45">
        <f ca="1">OFFSET(working!$O$1,working!$AN40,1)</f>
        <v>0</v>
      </c>
      <c r="W45">
        <f ca="1">OFFSET(working!$O$1,working!$AN40,2)</f>
        <v>0</v>
      </c>
      <c r="X45">
        <f ca="1">OFFSET(working!$O$1,working!$AN40,3)</f>
        <v>0</v>
      </c>
      <c r="Y45">
        <f ca="1">OFFSET(working!$O$1,working!$AN40,4)</f>
        <v>0</v>
      </c>
      <c r="Z45">
        <f ca="1">OFFSET(working!$O$1,working!$AN40,5)</f>
        <v>0</v>
      </c>
      <c r="AA45">
        <f ca="1">OFFSET(working!$O$1,working!$AN40,6)</f>
        <v>0</v>
      </c>
      <c r="AB45">
        <f ca="1">OFFSET(working!$O$1,working!$AN40,7)</f>
        <v>0</v>
      </c>
      <c r="AD45" s="88">
        <f t="shared" ca="1" si="0"/>
        <v>0</v>
      </c>
      <c r="AE45" s="89">
        <f t="shared" ca="1" si="1"/>
        <v>0</v>
      </c>
      <c r="AF45" s="89">
        <f t="shared" ca="1" si="2"/>
        <v>0</v>
      </c>
      <c r="AG45" s="90">
        <f ca="1">OFFSET(working!$W$1,working!$AN40,0)</f>
        <v>0</v>
      </c>
      <c r="AI45" t="str">
        <f ca="1">OFFSET(working!$O$1,working!$AL41,12)</f>
        <v>Short</v>
      </c>
      <c r="AK45" s="88">
        <f t="shared" ca="1" si="3"/>
        <v>1</v>
      </c>
      <c r="AL45" s="89">
        <f t="shared" ca="1" si="4"/>
        <v>0</v>
      </c>
      <c r="AM45" s="90">
        <f t="shared" ca="1" si="5"/>
        <v>0</v>
      </c>
      <c r="AO45" t="str">
        <f ca="1">OFFSET(working!$AB$1,working!$AN40,0)</f>
        <v>Registration levies</v>
      </c>
      <c r="AP45" t="str">
        <f ca="1">OFFSET(working!$AC$1,working!$AN40,0)</f>
        <v>http://www.konsult.leeds.ac.uk/pg/27/</v>
      </c>
    </row>
    <row r="46" spans="1:42">
      <c r="A46" s="121"/>
      <c r="B46" s="121"/>
      <c r="C46" s="86" t="s">
        <v>416</v>
      </c>
      <c r="D46" s="104">
        <v>0</v>
      </c>
      <c r="E46" s="104">
        <v>0</v>
      </c>
      <c r="F46" s="104">
        <v>0</v>
      </c>
      <c r="G46" s="104">
        <v>2</v>
      </c>
      <c r="H46" s="104">
        <v>0</v>
      </c>
      <c r="I46" s="104">
        <v>2</v>
      </c>
      <c r="J46" s="104">
        <v>0</v>
      </c>
      <c r="K46" s="104">
        <v>4</v>
      </c>
      <c r="L46" s="104">
        <v>0</v>
      </c>
      <c r="M46" s="104">
        <v>1</v>
      </c>
      <c r="N46" s="104"/>
      <c r="O46" s="104"/>
      <c r="P46" s="104"/>
      <c r="Q46" s="104"/>
      <c r="R46" s="104"/>
      <c r="S46" s="104"/>
      <c r="U46">
        <f ca="1">OFFSET(working!$O$1,working!$AN41,0)</f>
        <v>3</v>
      </c>
      <c r="V46">
        <f ca="1">OFFSET(working!$O$1,working!$AN41,1)</f>
        <v>3</v>
      </c>
      <c r="W46">
        <f ca="1">OFFSET(working!$O$1,working!$AN41,2)</f>
        <v>3</v>
      </c>
      <c r="X46">
        <f ca="1">OFFSET(working!$O$1,working!$AN41,3)</f>
        <v>3</v>
      </c>
      <c r="Y46">
        <f ca="1">OFFSET(working!$O$1,working!$AN41,4)</f>
        <v>3</v>
      </c>
      <c r="Z46">
        <f ca="1">OFFSET(working!$O$1,working!$AN41,5)</f>
        <v>3</v>
      </c>
      <c r="AA46">
        <f ca="1">OFFSET(working!$O$1,working!$AN41,6)</f>
        <v>3</v>
      </c>
      <c r="AB46">
        <f ca="1">OFFSET(working!$O$1,working!$AN41,7)</f>
        <v>3</v>
      </c>
      <c r="AD46" s="88">
        <f t="shared" ca="1" si="0"/>
        <v>3</v>
      </c>
      <c r="AE46" s="89">
        <f t="shared" ca="1" si="1"/>
        <v>3</v>
      </c>
      <c r="AF46" s="89">
        <f t="shared" ca="1" si="2"/>
        <v>3</v>
      </c>
      <c r="AG46" s="90">
        <f ca="1">OFFSET(working!$W$1,working!$AN41,0)</f>
        <v>0</v>
      </c>
      <c r="AI46" t="str">
        <f ca="1">OFFSET(working!$O$1,working!$AL42,12)</f>
        <v>Short</v>
      </c>
      <c r="AK46" s="88">
        <f t="shared" ca="1" si="3"/>
        <v>1</v>
      </c>
      <c r="AL46" s="89">
        <f t="shared" ca="1" si="4"/>
        <v>0</v>
      </c>
      <c r="AM46" s="90">
        <f t="shared" ca="1" si="5"/>
        <v>0</v>
      </c>
      <c r="AO46" t="str">
        <f ca="1">OFFSET(working!$AB$1,working!$AN41,0)</f>
        <v>Public transport fare reductions</v>
      </c>
      <c r="AP46" t="str">
        <f ca="1">OFFSET(working!$AC$1,working!$AN41,0)</f>
        <v>http://www.konsult.leeds.ac.uk/pg/31/</v>
      </c>
    </row>
    <row r="47" spans="1:42">
      <c r="A47" s="121"/>
      <c r="B47" s="121"/>
      <c r="C47" s="86" t="s">
        <v>417</v>
      </c>
      <c r="D47" s="104">
        <v>0</v>
      </c>
      <c r="E47" s="104">
        <v>3</v>
      </c>
      <c r="F47" s="104">
        <v>0</v>
      </c>
      <c r="G47" s="104">
        <v>4</v>
      </c>
      <c r="H47" s="104">
        <v>0</v>
      </c>
      <c r="I47" s="104">
        <v>3</v>
      </c>
      <c r="J47" s="104">
        <v>-3</v>
      </c>
      <c r="K47" s="104">
        <v>3</v>
      </c>
      <c r="L47" s="104">
        <v>0</v>
      </c>
      <c r="M47" s="104">
        <v>3</v>
      </c>
      <c r="N47" s="104"/>
      <c r="O47" s="104"/>
      <c r="P47" s="104"/>
      <c r="Q47" s="104"/>
      <c r="R47" s="104">
        <v>-4</v>
      </c>
      <c r="S47" s="104">
        <v>0</v>
      </c>
      <c r="U47">
        <f ca="1">OFFSET(working!$O$1,working!$AN42,0)</f>
        <v>5</v>
      </c>
      <c r="V47">
        <f ca="1">OFFSET(working!$O$1,working!$AN42,1)</f>
        <v>2</v>
      </c>
      <c r="W47">
        <f ca="1">OFFSET(working!$O$1,working!$AN42,2)</f>
        <v>3</v>
      </c>
      <c r="X47">
        <f ca="1">OFFSET(working!$O$1,working!$AN42,3)</f>
        <v>1</v>
      </c>
      <c r="Y47">
        <f ca="1">OFFSET(working!$O$1,working!$AN42,4)</f>
        <v>2</v>
      </c>
      <c r="Z47">
        <f ca="1">OFFSET(working!$O$1,working!$AN42,5)</f>
        <v>3</v>
      </c>
      <c r="AA47">
        <f ca="1">OFFSET(working!$O$1,working!$AN42,6)</f>
        <v>1</v>
      </c>
      <c r="AB47">
        <f ca="1">OFFSET(working!$O$1,working!$AN42,7)</f>
        <v>2</v>
      </c>
      <c r="AD47" s="88">
        <f t="shared" ca="1" si="0"/>
        <v>2</v>
      </c>
      <c r="AE47" s="89">
        <f t="shared" ca="1" si="1"/>
        <v>1</v>
      </c>
      <c r="AF47" s="89">
        <f t="shared" ca="1" si="2"/>
        <v>2</v>
      </c>
      <c r="AG47" s="90">
        <f ca="1">OFFSET(working!$W$1,working!$AN42,0)</f>
        <v>0</v>
      </c>
      <c r="AI47" t="str">
        <f ca="1">OFFSET(working!$O$1,working!$AL43,12)</f>
        <v>Medium to Long</v>
      </c>
      <c r="AK47" s="88">
        <f t="shared" ca="1" si="3"/>
        <v>0</v>
      </c>
      <c r="AL47" s="89">
        <f t="shared" ca="1" si="4"/>
        <v>1</v>
      </c>
      <c r="AM47" s="90">
        <f t="shared" ca="1" si="5"/>
        <v>1</v>
      </c>
      <c r="AO47" t="str">
        <f ca="1">OFFSET(working!$AB$1,working!$AN42,0)</f>
        <v>Time and distance based charges</v>
      </c>
      <c r="AP47" t="str">
        <f ca="1">OFFSET(working!$AC$1,working!$AN42,0)</f>
        <v>http://www.konsult.leeds.ac.uk/pg/01/</v>
      </c>
    </row>
    <row r="48" spans="1:42">
      <c r="A48" s="120" t="s">
        <v>374</v>
      </c>
      <c r="B48" s="86" t="s">
        <v>236</v>
      </c>
      <c r="C48" s="86" t="s">
        <v>373</v>
      </c>
      <c r="D48" s="104">
        <v>0</v>
      </c>
      <c r="E48" s="104">
        <v>1</v>
      </c>
      <c r="F48" s="104">
        <v>0</v>
      </c>
      <c r="G48" s="104">
        <v>2</v>
      </c>
      <c r="H48" s="104"/>
      <c r="I48" s="104"/>
      <c r="J48" s="104">
        <v>0</v>
      </c>
      <c r="K48" s="104">
        <v>2</v>
      </c>
      <c r="L48" s="104">
        <v>0</v>
      </c>
      <c r="M48" s="104">
        <v>2</v>
      </c>
      <c r="N48" s="104"/>
      <c r="O48" s="104"/>
      <c r="P48" s="104"/>
      <c r="Q48" s="104"/>
      <c r="R48" s="104">
        <v>0</v>
      </c>
      <c r="S48" s="104">
        <v>2</v>
      </c>
      <c r="U48">
        <f ca="1">OFFSET(working!$O$1,working!$AN43,0)</f>
        <v>5</v>
      </c>
      <c r="V48">
        <f ca="1">OFFSET(working!$O$1,working!$AN43,1)</f>
        <v>5</v>
      </c>
      <c r="W48">
        <f ca="1">OFFSET(working!$O$1,working!$AN43,2)</f>
        <v>4</v>
      </c>
      <c r="X48">
        <f ca="1">OFFSET(working!$O$1,working!$AN43,3)</f>
        <v>3</v>
      </c>
      <c r="Y48">
        <f ca="1">OFFSET(working!$O$1,working!$AN43,4)</f>
        <v>5</v>
      </c>
      <c r="Z48">
        <f ca="1">OFFSET(working!$O$1,working!$AN43,5)</f>
        <v>5</v>
      </c>
      <c r="AA48">
        <f ca="1">OFFSET(working!$O$1,working!$AN43,6)</f>
        <v>5</v>
      </c>
      <c r="AB48">
        <f ca="1">OFFSET(working!$O$1,working!$AN43,7)</f>
        <v>5</v>
      </c>
      <c r="AD48" s="88">
        <f t="shared" ca="1" si="0"/>
        <v>4</v>
      </c>
      <c r="AE48" s="89">
        <f t="shared" ca="1" si="1"/>
        <v>4</v>
      </c>
      <c r="AF48" s="89">
        <f t="shared" ca="1" si="2"/>
        <v>5</v>
      </c>
      <c r="AG48" s="90">
        <f ca="1">OFFSET(working!$W$1,working!$AN43,0)</f>
        <v>0</v>
      </c>
      <c r="AI48" t="str">
        <f ca="1">OFFSET(working!$O$1,working!$AL44,12)</f>
        <v>Short to Medium</v>
      </c>
      <c r="AK48" s="88">
        <f t="shared" ca="1" si="3"/>
        <v>1</v>
      </c>
      <c r="AL48" s="89">
        <f t="shared" ca="1" si="4"/>
        <v>1</v>
      </c>
      <c r="AM48" s="90">
        <f t="shared" ca="1" si="5"/>
        <v>0</v>
      </c>
      <c r="AO48" t="str">
        <f ca="1">OFFSET(working!$AB$1,working!$AN43,0)</f>
        <v>Provision of a network of safe and direct cycle routes</v>
      </c>
      <c r="AP48" t="str">
        <f ca="1">OFFSET(working!$AC$1,working!$AN43,0)</f>
        <v>http://www.konsult.leeds.ac.uk/pg/23/</v>
      </c>
    </row>
    <row r="49" spans="1:42">
      <c r="A49" s="121"/>
      <c r="B49" s="120" t="s">
        <v>115</v>
      </c>
      <c r="C49" s="86" t="s">
        <v>378</v>
      </c>
      <c r="D49" s="104">
        <v>0</v>
      </c>
      <c r="E49" s="104">
        <v>2</v>
      </c>
      <c r="F49" s="104">
        <v>0</v>
      </c>
      <c r="G49" s="104">
        <v>2</v>
      </c>
      <c r="H49" s="104">
        <v>0</v>
      </c>
      <c r="I49" s="104">
        <v>1</v>
      </c>
      <c r="J49" s="104"/>
      <c r="K49" s="104"/>
      <c r="L49" s="104">
        <v>0</v>
      </c>
      <c r="M49" s="104">
        <v>1</v>
      </c>
      <c r="N49" s="104"/>
      <c r="O49" s="104"/>
      <c r="P49" s="104"/>
      <c r="Q49" s="104"/>
      <c r="R49" s="104">
        <v>0</v>
      </c>
      <c r="S49" s="104">
        <v>2</v>
      </c>
      <c r="U49">
        <f ca="1">OFFSET(working!$O$1,working!$AN44,0)</f>
        <v>5</v>
      </c>
      <c r="V49">
        <f ca="1">OFFSET(working!$O$1,working!$AN44,1)</f>
        <v>4</v>
      </c>
      <c r="W49">
        <f ca="1">OFFSET(working!$O$1,working!$AN44,2)</f>
        <v>4</v>
      </c>
      <c r="X49">
        <f ca="1">OFFSET(working!$O$1,working!$AN44,3)</f>
        <v>3</v>
      </c>
      <c r="Y49">
        <f ca="1">OFFSET(working!$O$1,working!$AN44,4)</f>
        <v>4</v>
      </c>
      <c r="Z49">
        <f ca="1">OFFSET(working!$O$1,working!$AN44,5)</f>
        <v>2</v>
      </c>
      <c r="AA49">
        <f ca="1">OFFSET(working!$O$1,working!$AN44,6)</f>
        <v>2</v>
      </c>
      <c r="AB49">
        <f ca="1">OFFSET(working!$O$1,working!$AN44,7)</f>
        <v>2</v>
      </c>
      <c r="AD49" s="88">
        <f t="shared" ca="1" si="0"/>
        <v>4</v>
      </c>
      <c r="AE49" s="89">
        <f t="shared" ca="1" si="1"/>
        <v>3</v>
      </c>
      <c r="AF49" s="89">
        <f t="shared" ca="1" si="2"/>
        <v>2</v>
      </c>
      <c r="AG49" s="90">
        <f ca="1">OFFSET(working!$W$1,working!$AN44,0)</f>
        <v>4</v>
      </c>
      <c r="AI49" t="str">
        <f ca="1">OFFSET(working!$O$1,working!$AL45,12)</f>
        <v>Short</v>
      </c>
      <c r="AK49" s="88">
        <f t="shared" ca="1" si="3"/>
        <v>1</v>
      </c>
      <c r="AL49" s="89">
        <f t="shared" ca="1" si="4"/>
        <v>0</v>
      </c>
      <c r="AM49" s="90">
        <f t="shared" ca="1" si="5"/>
        <v>0</v>
      </c>
      <c r="AO49" t="str">
        <f ca="1">OFFSET(working!$AB$1,working!$AN44,0)</f>
        <v>Modal freight transfer facilities</v>
      </c>
      <c r="AP49" t="str">
        <f ca="1">OFFSET(working!$AC$1,working!$AN44,0)</f>
        <v>http://www.konsult.leeds.ac.uk/pg/60/</v>
      </c>
    </row>
    <row r="50" spans="1:42">
      <c r="A50" s="121"/>
      <c r="B50" s="121"/>
      <c r="C50" s="86" t="s">
        <v>379</v>
      </c>
      <c r="D50" s="104">
        <v>0</v>
      </c>
      <c r="E50" s="104">
        <v>1</v>
      </c>
      <c r="F50" s="104">
        <v>0</v>
      </c>
      <c r="G50" s="104">
        <v>1</v>
      </c>
      <c r="H50" s="104">
        <v>0</v>
      </c>
      <c r="I50" s="104">
        <v>0</v>
      </c>
      <c r="J50" s="104"/>
      <c r="K50" s="104"/>
      <c r="L50" s="104">
        <v>0</v>
      </c>
      <c r="M50" s="104">
        <v>0</v>
      </c>
      <c r="N50" s="104">
        <v>0</v>
      </c>
      <c r="O50" s="104">
        <v>1</v>
      </c>
      <c r="P50" s="104"/>
      <c r="Q50" s="104"/>
      <c r="R50" s="104">
        <v>-1</v>
      </c>
      <c r="S50" s="104">
        <v>0</v>
      </c>
      <c r="U50">
        <f ca="1">OFFSET(working!$O$1,working!$AN45,0)</f>
        <v>4</v>
      </c>
      <c r="V50">
        <f ca="1">OFFSET(working!$O$1,working!$AN45,1)</f>
        <v>4</v>
      </c>
      <c r="W50">
        <f ca="1">OFFSET(working!$O$1,working!$AN45,2)</f>
        <v>4</v>
      </c>
      <c r="X50">
        <f ca="1">OFFSET(working!$O$1,working!$AN45,3)</f>
        <v>3</v>
      </c>
      <c r="Y50">
        <f ca="1">OFFSET(working!$O$1,working!$AN45,4)</f>
        <v>3</v>
      </c>
      <c r="Z50">
        <f ca="1">OFFSET(working!$O$1,working!$AN45,5)</f>
        <v>2</v>
      </c>
      <c r="AA50">
        <f ca="1">OFFSET(working!$O$1,working!$AN45,6)</f>
        <v>2</v>
      </c>
      <c r="AB50">
        <f ca="1">OFFSET(working!$O$1,working!$AN45,7)</f>
        <v>3</v>
      </c>
      <c r="AD50" s="88">
        <f t="shared" ca="1" si="0"/>
        <v>3</v>
      </c>
      <c r="AE50" s="89">
        <f t="shared" ca="1" si="1"/>
        <v>3</v>
      </c>
      <c r="AF50" s="89">
        <f t="shared" ca="1" si="2"/>
        <v>3</v>
      </c>
      <c r="AG50" s="90">
        <f ca="1">OFFSET(working!$W$1,working!$AN45,0)</f>
        <v>0</v>
      </c>
      <c r="AI50" t="str">
        <f ca="1">OFFSET(working!$O$1,working!$AL46,12)</f>
        <v>Short to Medium</v>
      </c>
      <c r="AK50" s="88">
        <f t="shared" ca="1" si="3"/>
        <v>1</v>
      </c>
      <c r="AL50" s="89">
        <f t="shared" ca="1" si="4"/>
        <v>1</v>
      </c>
      <c r="AM50" s="90">
        <f t="shared" ca="1" si="5"/>
        <v>0</v>
      </c>
      <c r="AO50" t="str">
        <f ca="1">OFFSET(working!$AB$1,working!$AN45,0)</f>
        <v>Real time or static freight operations data</v>
      </c>
      <c r="AP50" t="str">
        <f ca="1">OFFSET(working!$AC$1,working!$AN45,0)</f>
        <v>http://www.konsult.leeds.ac.uk/pg/43/</v>
      </c>
    </row>
    <row r="51" spans="1:42">
      <c r="A51" s="121"/>
      <c r="B51" s="121"/>
      <c r="C51" s="86" t="s">
        <v>380</v>
      </c>
      <c r="D51" s="104">
        <v>0</v>
      </c>
      <c r="E51" s="104">
        <v>1</v>
      </c>
      <c r="F51" s="104">
        <v>0</v>
      </c>
      <c r="G51" s="104">
        <v>2</v>
      </c>
      <c r="H51" s="104">
        <v>0</v>
      </c>
      <c r="I51" s="104">
        <v>1</v>
      </c>
      <c r="J51" s="104"/>
      <c r="K51" s="104"/>
      <c r="L51" s="104">
        <v>0</v>
      </c>
      <c r="M51" s="104">
        <v>1</v>
      </c>
      <c r="N51" s="104"/>
      <c r="O51" s="104"/>
      <c r="P51" s="104"/>
      <c r="Q51" s="104"/>
      <c r="R51" s="104">
        <v>0</v>
      </c>
      <c r="S51" s="104">
        <v>2</v>
      </c>
      <c r="U51">
        <f ca="1">OFFSET(working!$O$1,working!$AN46,0)</f>
        <v>0</v>
      </c>
      <c r="V51">
        <f ca="1">OFFSET(working!$O$1,working!$AN46,1)</f>
        <v>0</v>
      </c>
      <c r="W51">
        <f ca="1">OFFSET(working!$O$1,working!$AN46,2)</f>
        <v>0</v>
      </c>
      <c r="X51">
        <f ca="1">OFFSET(working!$O$1,working!$AN46,3)</f>
        <v>0</v>
      </c>
      <c r="Y51">
        <f ca="1">OFFSET(working!$O$1,working!$AN46,4)</f>
        <v>0</v>
      </c>
      <c r="Z51">
        <f ca="1">OFFSET(working!$O$1,working!$AN46,5)</f>
        <v>5</v>
      </c>
      <c r="AA51">
        <f ca="1">OFFSET(working!$O$1,working!$AN46,6)</f>
        <v>0</v>
      </c>
      <c r="AB51">
        <f ca="1">OFFSET(working!$O$1,working!$AN46,7)</f>
        <v>0</v>
      </c>
      <c r="AD51" s="88">
        <f t="shared" ca="1" si="0"/>
        <v>0</v>
      </c>
      <c r="AE51" s="89">
        <f t="shared" ca="1" si="1"/>
        <v>0</v>
      </c>
      <c r="AF51" s="89">
        <f t="shared" ca="1" si="2"/>
        <v>0</v>
      </c>
      <c r="AG51" s="90">
        <f ca="1">OFFSET(working!$W$1,working!$AN46,0)</f>
        <v>0</v>
      </c>
      <c r="AI51" t="str">
        <f ca="1">OFFSET(working!$O$1,working!$AL47,12)</f>
        <v>Medium to Long</v>
      </c>
      <c r="AK51" s="88">
        <f t="shared" ca="1" si="3"/>
        <v>0</v>
      </c>
      <c r="AL51" s="89">
        <f t="shared" ca="1" si="4"/>
        <v>1</v>
      </c>
      <c r="AM51" s="90">
        <f t="shared" ca="1" si="5"/>
        <v>1</v>
      </c>
      <c r="AO51" t="str">
        <f ca="1">OFFSET(working!$AB$1,working!$AN46,0)</f>
        <v>Scheduled freight services</v>
      </c>
      <c r="AP51">
        <f ca="1">OFFSET(working!$AC$1,working!$AN46,0)</f>
        <v>0</v>
      </c>
    </row>
    <row r="52" spans="1:42">
      <c r="A52" s="121"/>
      <c r="B52" s="121"/>
      <c r="C52" s="86" t="s">
        <v>381</v>
      </c>
      <c r="D52" s="104">
        <v>0</v>
      </c>
      <c r="E52" s="104">
        <v>1</v>
      </c>
      <c r="F52" s="104">
        <v>0</v>
      </c>
      <c r="G52" s="104">
        <v>2</v>
      </c>
      <c r="H52" s="104">
        <v>0</v>
      </c>
      <c r="I52" s="104">
        <v>1</v>
      </c>
      <c r="J52" s="104"/>
      <c r="K52" s="104"/>
      <c r="L52" s="104">
        <v>0</v>
      </c>
      <c r="M52" s="104">
        <v>1</v>
      </c>
      <c r="N52" s="104"/>
      <c r="O52" s="104"/>
      <c r="P52" s="104"/>
      <c r="Q52" s="104"/>
      <c r="R52" s="104">
        <v>0</v>
      </c>
      <c r="S52" s="104">
        <v>2</v>
      </c>
      <c r="U52">
        <f ca="1">OFFSET(working!$O$1,working!$AN47,0)</f>
        <v>0</v>
      </c>
      <c r="V52">
        <f ca="1">OFFSET(working!$O$1,working!$AN47,1)</f>
        <v>0</v>
      </c>
      <c r="W52">
        <f ca="1">OFFSET(working!$O$1,working!$AN47,2)</f>
        <v>0</v>
      </c>
      <c r="X52">
        <f ca="1">OFFSET(working!$O$1,working!$AN47,3)</f>
        <v>0</v>
      </c>
      <c r="Y52">
        <f ca="1">OFFSET(working!$O$1,working!$AN47,4)</f>
        <v>0</v>
      </c>
      <c r="Z52">
        <f ca="1">OFFSET(working!$O$1,working!$AN47,5)</f>
        <v>5</v>
      </c>
      <c r="AA52">
        <f ca="1">OFFSET(working!$O$1,working!$AN47,6)</f>
        <v>0</v>
      </c>
      <c r="AB52">
        <f ca="1">OFFSET(working!$O$1,working!$AN47,7)</f>
        <v>0</v>
      </c>
      <c r="AD52" s="88">
        <f t="shared" ca="1" si="0"/>
        <v>0</v>
      </c>
      <c r="AE52" s="89">
        <f t="shared" ca="1" si="1"/>
        <v>0</v>
      </c>
      <c r="AF52" s="89">
        <f t="shared" ca="1" si="2"/>
        <v>0</v>
      </c>
      <c r="AG52" s="90">
        <f ca="1">OFFSET(working!$W$1,working!$AN47,0)</f>
        <v>0</v>
      </c>
      <c r="AI52" t="str">
        <f ca="1">OFFSET(working!$O$1,working!$AL48,12)</f>
        <v>Short to Medium</v>
      </c>
      <c r="AK52" s="88">
        <f t="shared" ca="1" si="3"/>
        <v>1</v>
      </c>
      <c r="AL52" s="89">
        <f t="shared" ca="1" si="4"/>
        <v>1</v>
      </c>
      <c r="AM52" s="90">
        <f t="shared" ca="1" si="5"/>
        <v>0</v>
      </c>
      <c r="AO52" t="str">
        <f ca="1">OFFSET(working!$AB$1,working!$AN47,0)</f>
        <v>Scheduled freight services</v>
      </c>
      <c r="AP52">
        <f ca="1">OFFSET(working!$AC$1,working!$AN47,0)</f>
        <v>0</v>
      </c>
    </row>
    <row r="53" spans="1:42">
      <c r="A53" s="121"/>
      <c r="B53" s="121"/>
      <c r="C53" s="86" t="s">
        <v>382</v>
      </c>
      <c r="D53" s="104">
        <v>0</v>
      </c>
      <c r="E53" s="104">
        <v>2</v>
      </c>
      <c r="F53" s="104"/>
      <c r="G53" s="104"/>
      <c r="H53" s="104">
        <v>0</v>
      </c>
      <c r="I53" s="104">
        <v>1</v>
      </c>
      <c r="J53" s="104"/>
      <c r="K53" s="104"/>
      <c r="L53" s="104">
        <v>0</v>
      </c>
      <c r="M53" s="104">
        <v>1</v>
      </c>
      <c r="N53" s="104"/>
      <c r="O53" s="104"/>
      <c r="P53" s="104"/>
      <c r="Q53" s="104"/>
      <c r="R53" s="104">
        <v>0</v>
      </c>
      <c r="S53" s="104">
        <v>2</v>
      </c>
      <c r="U53">
        <f ca="1">OFFSET(working!$O$1,working!$AN48,0)</f>
        <v>0</v>
      </c>
      <c r="V53">
        <f ca="1">OFFSET(working!$O$1,working!$AN48,1)</f>
        <v>0</v>
      </c>
      <c r="W53">
        <f ca="1">OFFSET(working!$O$1,working!$AN48,2)</f>
        <v>0</v>
      </c>
      <c r="X53">
        <f ca="1">OFFSET(working!$O$1,working!$AN48,3)</f>
        <v>0</v>
      </c>
      <c r="Y53">
        <f ca="1">OFFSET(working!$O$1,working!$AN48,4)</f>
        <v>0</v>
      </c>
      <c r="Z53">
        <f ca="1">OFFSET(working!$O$1,working!$AN48,5)</f>
        <v>5</v>
      </c>
      <c r="AA53">
        <f ca="1">OFFSET(working!$O$1,working!$AN48,6)</f>
        <v>0</v>
      </c>
      <c r="AB53">
        <f ca="1">OFFSET(working!$O$1,working!$AN48,7)</f>
        <v>0</v>
      </c>
      <c r="AD53" s="88">
        <f t="shared" ca="1" si="0"/>
        <v>0</v>
      </c>
      <c r="AE53" s="89">
        <f t="shared" ca="1" si="1"/>
        <v>0</v>
      </c>
      <c r="AF53" s="89">
        <f t="shared" ca="1" si="2"/>
        <v>0</v>
      </c>
      <c r="AG53" s="90">
        <f ca="1">OFFSET(working!$W$1,working!$AN48,0)</f>
        <v>0</v>
      </c>
      <c r="AI53" t="str">
        <f ca="1">OFFSET(working!$O$1,working!$AL49,12)</f>
        <v>Short</v>
      </c>
      <c r="AK53" s="88">
        <f t="shared" ca="1" si="3"/>
        <v>1</v>
      </c>
      <c r="AL53" s="89">
        <f t="shared" ca="1" si="4"/>
        <v>0</v>
      </c>
      <c r="AM53" s="90">
        <f t="shared" ca="1" si="5"/>
        <v>0</v>
      </c>
      <c r="AO53" t="str">
        <f ca="1">OFFSET(working!$AB$1,working!$AN48,0)</f>
        <v>Customs clearance ports</v>
      </c>
      <c r="AP53">
        <f ca="1">OFFSET(working!$AC$1,working!$AN48,0)</f>
        <v>0</v>
      </c>
    </row>
    <row r="54" spans="1:42">
      <c r="A54" s="121"/>
      <c r="B54" s="121"/>
      <c r="C54" s="86" t="s">
        <v>383</v>
      </c>
      <c r="D54" s="104">
        <v>0</v>
      </c>
      <c r="E54" s="104">
        <v>2</v>
      </c>
      <c r="F54" s="104">
        <v>0</v>
      </c>
      <c r="G54" s="104">
        <v>2</v>
      </c>
      <c r="H54" s="104">
        <v>0</v>
      </c>
      <c r="I54" s="104">
        <v>1</v>
      </c>
      <c r="J54" s="104"/>
      <c r="K54" s="104"/>
      <c r="L54" s="104">
        <v>0</v>
      </c>
      <c r="M54" s="104">
        <v>1</v>
      </c>
      <c r="N54" s="104"/>
      <c r="O54" s="104"/>
      <c r="P54" s="104"/>
      <c r="Q54" s="104"/>
      <c r="R54" s="104">
        <v>0</v>
      </c>
      <c r="S54" s="104">
        <v>2</v>
      </c>
      <c r="U54">
        <f ca="1">OFFSET(working!$O$1,working!$AN49,0)</f>
        <v>0</v>
      </c>
      <c r="V54">
        <f ca="1">OFFSET(working!$O$1,working!$AN49,1)</f>
        <v>0</v>
      </c>
      <c r="W54">
        <f ca="1">OFFSET(working!$O$1,working!$AN49,2)</f>
        <v>0</v>
      </c>
      <c r="X54">
        <f ca="1">OFFSET(working!$O$1,working!$AN49,3)</f>
        <v>0</v>
      </c>
      <c r="Y54">
        <f ca="1">OFFSET(working!$O$1,working!$AN49,4)</f>
        <v>0</v>
      </c>
      <c r="Z54">
        <f ca="1">OFFSET(working!$O$1,working!$AN49,5)</f>
        <v>5</v>
      </c>
      <c r="AA54">
        <f ca="1">OFFSET(working!$O$1,working!$AN49,6)</f>
        <v>0</v>
      </c>
      <c r="AB54">
        <f ca="1">OFFSET(working!$O$1,working!$AN49,7)</f>
        <v>0</v>
      </c>
      <c r="AD54" s="88">
        <f t="shared" ca="1" si="0"/>
        <v>0</v>
      </c>
      <c r="AE54" s="89">
        <f t="shared" ca="1" si="1"/>
        <v>0</v>
      </c>
      <c r="AF54" s="89">
        <f t="shared" ca="1" si="2"/>
        <v>0</v>
      </c>
      <c r="AG54" s="90">
        <f ca="1">OFFSET(working!$W$1,working!$AN49,0)</f>
        <v>0</v>
      </c>
      <c r="AI54" t="str">
        <f ca="1">OFFSET(working!$O$1,working!$AL50,12)</f>
        <v>Short to Medium</v>
      </c>
      <c r="AK54" s="88">
        <f t="shared" ca="1" si="3"/>
        <v>1</v>
      </c>
      <c r="AL54" s="89">
        <f t="shared" ca="1" si="4"/>
        <v>1</v>
      </c>
      <c r="AM54" s="90">
        <f t="shared" ca="1" si="5"/>
        <v>0</v>
      </c>
      <c r="AO54" t="str">
        <f ca="1">OFFSET(working!$AB$1,working!$AN49,0)</f>
        <v>Networked freight hub</v>
      </c>
      <c r="AP54">
        <f ca="1">OFFSET(working!$AC$1,working!$AN49,0)</f>
        <v>0</v>
      </c>
    </row>
    <row r="55" spans="1:42">
      <c r="A55" s="121"/>
      <c r="B55" s="121"/>
      <c r="C55" s="86" t="s">
        <v>384</v>
      </c>
      <c r="D55" s="104">
        <v>0</v>
      </c>
      <c r="E55" s="104">
        <v>2</v>
      </c>
      <c r="F55" s="104">
        <v>0</v>
      </c>
      <c r="G55" s="104">
        <v>2</v>
      </c>
      <c r="H55" s="104">
        <v>0</v>
      </c>
      <c r="I55" s="104">
        <v>1</v>
      </c>
      <c r="J55" s="104"/>
      <c r="K55" s="104"/>
      <c r="L55" s="104">
        <v>0</v>
      </c>
      <c r="M55" s="104">
        <v>1</v>
      </c>
      <c r="N55" s="104"/>
      <c r="O55" s="104"/>
      <c r="P55" s="104"/>
      <c r="Q55" s="104"/>
      <c r="R55" s="104">
        <v>0</v>
      </c>
      <c r="S55" s="104">
        <v>2</v>
      </c>
      <c r="U55">
        <f ca="1">OFFSET(working!$O$1,working!$AN50,0)</f>
        <v>0</v>
      </c>
      <c r="V55">
        <f ca="1">OFFSET(working!$O$1,working!$AN50,1)</f>
        <v>0</v>
      </c>
      <c r="W55">
        <f ca="1">OFFSET(working!$O$1,working!$AN50,2)</f>
        <v>0</v>
      </c>
      <c r="X55">
        <f ca="1">OFFSET(working!$O$1,working!$AN50,3)</f>
        <v>0</v>
      </c>
      <c r="Y55">
        <f ca="1">OFFSET(working!$O$1,working!$AN50,4)</f>
        <v>0</v>
      </c>
      <c r="Z55">
        <f ca="1">OFFSET(working!$O$1,working!$AN50,5)</f>
        <v>5</v>
      </c>
      <c r="AA55">
        <f ca="1">OFFSET(working!$O$1,working!$AN50,6)</f>
        <v>0</v>
      </c>
      <c r="AB55">
        <f ca="1">OFFSET(working!$O$1,working!$AN50,7)</f>
        <v>0</v>
      </c>
      <c r="AD55" s="88">
        <f t="shared" ca="1" si="0"/>
        <v>0</v>
      </c>
      <c r="AE55" s="89">
        <f t="shared" ca="1" si="1"/>
        <v>0</v>
      </c>
      <c r="AF55" s="89">
        <f t="shared" ca="1" si="2"/>
        <v>0</v>
      </c>
      <c r="AG55" s="90">
        <f ca="1">OFFSET(working!$W$1,working!$AN50,0)</f>
        <v>0</v>
      </c>
      <c r="AI55" t="str">
        <f ca="1">OFFSET(working!$O$1,working!$AL51,12)</f>
        <v>Medium to Long</v>
      </c>
      <c r="AK55" s="88">
        <f t="shared" ca="1" si="3"/>
        <v>0</v>
      </c>
      <c r="AL55" s="89">
        <f t="shared" ca="1" si="4"/>
        <v>1</v>
      </c>
      <c r="AM55" s="90">
        <f t="shared" ca="1" si="5"/>
        <v>1</v>
      </c>
      <c r="AO55" t="str">
        <f ca="1">OFFSET(working!$AB$1,working!$AN50,0)</f>
        <v>Rail loading stop</v>
      </c>
      <c r="AP55">
        <f ca="1">OFFSET(working!$AC$1,working!$AN50,0)</f>
        <v>0</v>
      </c>
    </row>
    <row r="56" spans="1:42">
      <c r="A56" s="121"/>
      <c r="B56" s="121"/>
      <c r="C56" s="86" t="s">
        <v>385</v>
      </c>
      <c r="D56" s="104">
        <v>0</v>
      </c>
      <c r="E56" s="104">
        <v>2</v>
      </c>
      <c r="F56" s="104">
        <v>0</v>
      </c>
      <c r="G56" s="104">
        <v>2</v>
      </c>
      <c r="H56" s="104">
        <v>0</v>
      </c>
      <c r="I56" s="104">
        <v>1</v>
      </c>
      <c r="J56" s="104"/>
      <c r="K56" s="104"/>
      <c r="L56" s="104">
        <v>0</v>
      </c>
      <c r="M56" s="104">
        <v>1</v>
      </c>
      <c r="N56" s="104"/>
      <c r="O56" s="104"/>
      <c r="P56" s="104"/>
      <c r="Q56" s="104"/>
      <c r="R56" s="104">
        <v>0</v>
      </c>
      <c r="S56" s="104">
        <v>2</v>
      </c>
      <c r="U56">
        <f ca="1">OFFSET(working!$O$1,working!$AN51,0)</f>
        <v>5</v>
      </c>
      <c r="V56">
        <f ca="1">OFFSET(working!$O$1,working!$AN51,1)</f>
        <v>0</v>
      </c>
      <c r="W56">
        <f ca="1">OFFSET(working!$O$1,working!$AN51,2)</f>
        <v>0</v>
      </c>
      <c r="X56">
        <f ca="1">OFFSET(working!$O$1,working!$AN51,3)</f>
        <v>0</v>
      </c>
      <c r="Y56">
        <f ca="1">OFFSET(working!$O$1,working!$AN51,4)</f>
        <v>5</v>
      </c>
      <c r="Z56">
        <f ca="1">OFFSET(working!$O$1,working!$AN51,5)</f>
        <v>0</v>
      </c>
      <c r="AA56">
        <f ca="1">OFFSET(working!$O$1,working!$AN51,6)</f>
        <v>2</v>
      </c>
      <c r="AB56">
        <f ca="1">OFFSET(working!$O$1,working!$AN51,7)</f>
        <v>3</v>
      </c>
      <c r="AD56" s="88">
        <f t="shared" ca="1" si="0"/>
        <v>1</v>
      </c>
      <c r="AE56" s="89">
        <f t="shared" ca="1" si="1"/>
        <v>2</v>
      </c>
      <c r="AF56" s="89">
        <f t="shared" ca="1" si="2"/>
        <v>3</v>
      </c>
      <c r="AG56" s="90">
        <f ca="1">OFFSET(working!$W$1,working!$AN51,0)</f>
        <v>0</v>
      </c>
      <c r="AI56" t="str">
        <f ca="1">OFFSET(working!$O$1,working!$AL52,12)</f>
        <v>Short to Medium</v>
      </c>
      <c r="AK56" s="88">
        <f t="shared" ca="1" si="3"/>
        <v>1</v>
      </c>
      <c r="AL56" s="89">
        <f t="shared" ca="1" si="4"/>
        <v>1</v>
      </c>
      <c r="AM56" s="90">
        <f t="shared" ca="1" si="5"/>
        <v>0</v>
      </c>
      <c r="AO56" t="str">
        <f ca="1">OFFSET(working!$AB$1,working!$AN51,0)</f>
        <v>Delivery focused warehousing</v>
      </c>
      <c r="AP56">
        <f ca="1">OFFSET(working!$AC$1,working!$AN51,0)</f>
        <v>0</v>
      </c>
    </row>
    <row r="57" spans="1:42">
      <c r="A57" s="121"/>
      <c r="B57" s="121"/>
      <c r="C57" s="86" t="s">
        <v>386</v>
      </c>
      <c r="D57" s="104">
        <v>0</v>
      </c>
      <c r="E57" s="104">
        <v>2</v>
      </c>
      <c r="F57" s="104">
        <v>0</v>
      </c>
      <c r="G57" s="104">
        <v>2</v>
      </c>
      <c r="H57" s="104">
        <v>0</v>
      </c>
      <c r="I57" s="104">
        <v>1</v>
      </c>
      <c r="J57" s="104"/>
      <c r="K57" s="104"/>
      <c r="L57" s="104">
        <v>0</v>
      </c>
      <c r="M57" s="104">
        <v>1</v>
      </c>
      <c r="N57" s="104"/>
      <c r="O57" s="104"/>
      <c r="P57" s="104"/>
      <c r="Q57" s="104"/>
      <c r="R57" s="104">
        <v>0</v>
      </c>
      <c r="S57" s="104">
        <v>2</v>
      </c>
      <c r="U57">
        <f ca="1">OFFSET(working!$O$1,working!$AN52,0)</f>
        <v>5</v>
      </c>
      <c r="V57">
        <f ca="1">OFFSET(working!$O$1,working!$AN52,1)</f>
        <v>0</v>
      </c>
      <c r="W57">
        <f ca="1">OFFSET(working!$O$1,working!$AN52,2)</f>
        <v>0</v>
      </c>
      <c r="X57">
        <f ca="1">OFFSET(working!$O$1,working!$AN52,3)</f>
        <v>0</v>
      </c>
      <c r="Y57">
        <f ca="1">OFFSET(working!$O$1,working!$AN52,4)</f>
        <v>5</v>
      </c>
      <c r="Z57">
        <f ca="1">OFFSET(working!$O$1,working!$AN52,5)</f>
        <v>0</v>
      </c>
      <c r="AA57">
        <f ca="1">OFFSET(working!$O$1,working!$AN52,6)</f>
        <v>2</v>
      </c>
      <c r="AB57">
        <f ca="1">OFFSET(working!$O$1,working!$AN52,7)</f>
        <v>3</v>
      </c>
      <c r="AD57" s="88">
        <f t="shared" ca="1" si="0"/>
        <v>1</v>
      </c>
      <c r="AE57" s="89">
        <f t="shared" ca="1" si="1"/>
        <v>2</v>
      </c>
      <c r="AF57" s="89">
        <f t="shared" ca="1" si="2"/>
        <v>3</v>
      </c>
      <c r="AG57" s="90">
        <f ca="1">OFFSET(working!$W$1,working!$AN52,0)</f>
        <v>0</v>
      </c>
      <c r="AI57" t="str">
        <f ca="1">OFFSET(working!$O$1,working!$AL53,12)</f>
        <v>Short to Medium</v>
      </c>
      <c r="AK57" s="88">
        <f t="shared" ca="1" si="3"/>
        <v>1</v>
      </c>
      <c r="AL57" s="89">
        <f t="shared" ca="1" si="4"/>
        <v>1</v>
      </c>
      <c r="AM57" s="90">
        <f t="shared" ca="1" si="5"/>
        <v>0</v>
      </c>
      <c r="AO57" t="str">
        <f ca="1">OFFSET(working!$AB$1,working!$AN52,0)</f>
        <v>Collection focused warehousing</v>
      </c>
      <c r="AP57">
        <f ca="1">OFFSET(working!$AC$1,working!$AN52,0)</f>
        <v>0</v>
      </c>
    </row>
    <row r="58" spans="1:42">
      <c r="A58" s="121"/>
      <c r="B58" s="121"/>
      <c r="C58" s="86" t="s">
        <v>387</v>
      </c>
      <c r="D58" s="104"/>
      <c r="E58" s="104"/>
      <c r="F58" s="104">
        <v>0</v>
      </c>
      <c r="G58" s="104">
        <v>2</v>
      </c>
      <c r="H58" s="104">
        <v>0</v>
      </c>
      <c r="I58" s="104">
        <v>1</v>
      </c>
      <c r="J58" s="104"/>
      <c r="K58" s="104"/>
      <c r="L58" s="104">
        <v>0</v>
      </c>
      <c r="M58" s="104">
        <v>1</v>
      </c>
      <c r="N58" s="104"/>
      <c r="O58" s="104"/>
      <c r="P58" s="104"/>
      <c r="Q58" s="104"/>
      <c r="R58" s="104">
        <v>0</v>
      </c>
      <c r="S58" s="104">
        <v>2</v>
      </c>
      <c r="U58">
        <f ca="1">OFFSET(working!$O$1,working!$AN53,0)</f>
        <v>5</v>
      </c>
      <c r="V58">
        <f ca="1">OFFSET(working!$O$1,working!$AN53,1)</f>
        <v>4</v>
      </c>
      <c r="W58">
        <f ca="1">OFFSET(working!$O$1,working!$AN53,2)</f>
        <v>4</v>
      </c>
      <c r="X58">
        <f ca="1">OFFSET(working!$O$1,working!$AN53,3)</f>
        <v>3</v>
      </c>
      <c r="Y58">
        <f ca="1">OFFSET(working!$O$1,working!$AN53,4)</f>
        <v>4</v>
      </c>
      <c r="Z58">
        <f ca="1">OFFSET(working!$O$1,working!$AN53,5)</f>
        <v>2</v>
      </c>
      <c r="AA58">
        <f ca="1">OFFSET(working!$O$1,working!$AN53,6)</f>
        <v>2</v>
      </c>
      <c r="AB58">
        <f ca="1">OFFSET(working!$O$1,working!$AN53,7)</f>
        <v>2</v>
      </c>
      <c r="AD58" s="88">
        <f t="shared" ca="1" si="0"/>
        <v>4</v>
      </c>
      <c r="AE58" s="89">
        <f t="shared" ca="1" si="1"/>
        <v>3</v>
      </c>
      <c r="AF58" s="89">
        <f t="shared" ca="1" si="2"/>
        <v>2</v>
      </c>
      <c r="AG58" s="90">
        <f ca="1">OFFSET(working!$W$1,working!$AN53,0)</f>
        <v>0</v>
      </c>
      <c r="AI58" t="str">
        <f ca="1">OFFSET(working!$O$1,working!$AL54,12)</f>
        <v>Short to Medium</v>
      </c>
      <c r="AK58" s="88">
        <f t="shared" ca="1" si="3"/>
        <v>1</v>
      </c>
      <c r="AL58" s="89">
        <f t="shared" ca="1" si="4"/>
        <v>1</v>
      </c>
      <c r="AM58" s="90">
        <f t="shared" ca="1" si="5"/>
        <v>0</v>
      </c>
      <c r="AO58" t="str">
        <f ca="1">OFFSET(working!$AB$1,working!$AN53,0)</f>
        <v>Modal freight transfer facilities</v>
      </c>
      <c r="AP58">
        <f ca="1">OFFSET(working!$AC$1,working!$AN53,0)</f>
        <v>0</v>
      </c>
    </row>
    <row r="59" spans="1:42">
      <c r="A59" s="121"/>
      <c r="B59" s="86" t="s">
        <v>276</v>
      </c>
      <c r="C59" s="86" t="s">
        <v>393</v>
      </c>
      <c r="D59" s="104">
        <v>-1</v>
      </c>
      <c r="E59" s="104">
        <v>1</v>
      </c>
      <c r="F59" s="104">
        <v>-4</v>
      </c>
      <c r="G59" s="104">
        <v>2</v>
      </c>
      <c r="H59" s="104"/>
      <c r="I59" s="104"/>
      <c r="J59" s="104">
        <v>-3</v>
      </c>
      <c r="K59" s="104">
        <v>2</v>
      </c>
      <c r="L59" s="104">
        <v>-1</v>
      </c>
      <c r="M59" s="104">
        <v>2</v>
      </c>
      <c r="N59" s="104">
        <v>0</v>
      </c>
      <c r="O59" s="104">
        <v>2</v>
      </c>
      <c r="P59" s="104"/>
      <c r="Q59" s="104"/>
      <c r="R59" s="104">
        <v>0</v>
      </c>
      <c r="S59" s="104">
        <v>4</v>
      </c>
      <c r="U59">
        <f ca="1">OFFSET(working!$O$1,working!$AN54,0)</f>
        <v>1</v>
      </c>
      <c r="V59">
        <f ca="1">OFFSET(working!$O$1,working!$AN54,1)</f>
        <v>1</v>
      </c>
      <c r="W59">
        <f ca="1">OFFSET(working!$O$1,working!$AN54,2)</f>
        <v>2</v>
      </c>
      <c r="X59">
        <f ca="1">OFFSET(working!$O$1,working!$AN54,3)</f>
        <v>2</v>
      </c>
      <c r="Y59">
        <f ca="1">OFFSET(working!$O$1,working!$AN54,4)</f>
        <v>2</v>
      </c>
      <c r="Z59">
        <f ca="1">OFFSET(working!$O$1,working!$AN54,5)</f>
        <v>2</v>
      </c>
      <c r="AA59">
        <f ca="1">OFFSET(working!$O$1,working!$AN54,6)</f>
        <v>2</v>
      </c>
      <c r="AB59">
        <f ca="1">OFFSET(working!$O$1,working!$AN54,7)</f>
        <v>3</v>
      </c>
      <c r="AD59" s="88">
        <f t="shared" ca="1" si="0"/>
        <v>1</v>
      </c>
      <c r="AE59" s="89">
        <f t="shared" ca="1" si="1"/>
        <v>2</v>
      </c>
      <c r="AF59" s="89">
        <f t="shared" ca="1" si="2"/>
        <v>3</v>
      </c>
      <c r="AG59" s="90">
        <f ca="1">OFFSET(working!$W$1,working!$AN54,0)</f>
        <v>0</v>
      </c>
      <c r="AI59" t="str">
        <f ca="1">OFFSET(working!$O$1,working!$AL55,12)</f>
        <v>Short</v>
      </c>
      <c r="AK59" s="88">
        <f t="shared" ca="1" si="3"/>
        <v>1</v>
      </c>
      <c r="AL59" s="89">
        <f t="shared" ca="1" si="4"/>
        <v>0</v>
      </c>
      <c r="AM59" s="90">
        <f t="shared" ca="1" si="5"/>
        <v>0</v>
      </c>
      <c r="AO59" t="str">
        <f ca="1">OFFSET(working!$AB$1,working!$AN54,0)</f>
        <v>Additonal road capacity</v>
      </c>
      <c r="AP59" t="str">
        <f ca="1">OFFSET(working!$AC$1,working!$AN54,0)</f>
        <v>http://www.konsult.leeds.ac.uk/pg/54/</v>
      </c>
    </row>
    <row r="60" spans="1:42">
      <c r="A60" s="121"/>
      <c r="B60" s="120" t="s">
        <v>420</v>
      </c>
      <c r="C60" s="86" t="s">
        <v>422</v>
      </c>
      <c r="D60" s="104">
        <v>0</v>
      </c>
      <c r="E60" s="104">
        <v>1</v>
      </c>
      <c r="F60" s="104">
        <v>0</v>
      </c>
      <c r="G60" s="104">
        <v>2</v>
      </c>
      <c r="H60" s="104">
        <v>0</v>
      </c>
      <c r="I60" s="104">
        <v>2</v>
      </c>
      <c r="J60" s="104">
        <v>0</v>
      </c>
      <c r="K60" s="104">
        <v>2</v>
      </c>
      <c r="L60" s="104">
        <v>0</v>
      </c>
      <c r="M60" s="104">
        <v>2</v>
      </c>
      <c r="N60" s="104"/>
      <c r="O60" s="104"/>
      <c r="P60" s="104"/>
      <c r="Q60" s="104"/>
      <c r="R60" s="104">
        <v>0</v>
      </c>
      <c r="S60" s="104">
        <v>2</v>
      </c>
      <c r="U60">
        <f ca="1">OFFSET(working!$O$1,working!$AN55,0)</f>
        <v>1</v>
      </c>
      <c r="V60">
        <f ca="1">OFFSET(working!$O$1,working!$AN55,1)</f>
        <v>3</v>
      </c>
      <c r="W60">
        <f ca="1">OFFSET(working!$O$1,working!$AN55,2)</f>
        <v>5</v>
      </c>
      <c r="X60">
        <f ca="1">OFFSET(working!$O$1,working!$AN55,3)</f>
        <v>3</v>
      </c>
      <c r="Y60">
        <f ca="1">OFFSET(working!$O$1,working!$AN55,4)</f>
        <v>1</v>
      </c>
      <c r="Z60">
        <f ca="1">OFFSET(working!$O$1,working!$AN55,5)</f>
        <v>5</v>
      </c>
      <c r="AA60">
        <f ca="1">OFFSET(working!$O$1,working!$AN55,6)</f>
        <v>1</v>
      </c>
      <c r="AB60">
        <f ca="1">OFFSET(working!$O$1,working!$AN55,7)</f>
        <v>1</v>
      </c>
      <c r="AD60" s="88">
        <f t="shared" ca="1" si="0"/>
        <v>3</v>
      </c>
      <c r="AE60" s="89">
        <f t="shared" ca="1" si="1"/>
        <v>2</v>
      </c>
      <c r="AF60" s="89">
        <f t="shared" ca="1" si="2"/>
        <v>1</v>
      </c>
      <c r="AG60" s="90">
        <f ca="1">OFFSET(working!$W$1,working!$AN55,0)</f>
        <v>0</v>
      </c>
      <c r="AI60" t="str">
        <f ca="1">OFFSET(working!$O$1,working!$AL56,12)</f>
        <v>Short to Medium</v>
      </c>
      <c r="AK60" s="88">
        <f t="shared" ca="1" si="3"/>
        <v>1</v>
      </c>
      <c r="AL60" s="89">
        <f t="shared" ca="1" si="4"/>
        <v>1</v>
      </c>
      <c r="AM60" s="90">
        <f t="shared" ca="1" si="5"/>
        <v>0</v>
      </c>
      <c r="AO60" t="str">
        <f ca="1">OFFSET(working!$AB$1,working!$AN55,0)</f>
        <v>Dedicated network for high frequency and rapid bus services</v>
      </c>
      <c r="AP60" t="str">
        <f ca="1">OFFSET(working!$AC$1,working!$AN55,0)</f>
        <v>http://www.konsult.leeds.ac.uk/pg/11/</v>
      </c>
    </row>
    <row r="61" spans="1:42">
      <c r="A61" s="121"/>
      <c r="B61" s="121"/>
      <c r="C61" s="86" t="s">
        <v>424</v>
      </c>
      <c r="D61" s="104">
        <v>0</v>
      </c>
      <c r="E61" s="104">
        <v>0</v>
      </c>
      <c r="F61" s="104">
        <v>0</v>
      </c>
      <c r="G61" s="104">
        <v>1</v>
      </c>
      <c r="H61" s="104">
        <v>0</v>
      </c>
      <c r="I61" s="104">
        <v>1</v>
      </c>
      <c r="J61" s="104">
        <v>0</v>
      </c>
      <c r="K61" s="104">
        <v>3</v>
      </c>
      <c r="L61" s="104">
        <v>0</v>
      </c>
      <c r="M61" s="104">
        <v>1</v>
      </c>
      <c r="N61" s="104"/>
      <c r="O61" s="104"/>
      <c r="P61" s="104"/>
      <c r="Q61" s="104"/>
      <c r="R61" s="104">
        <v>0</v>
      </c>
      <c r="S61" s="104">
        <v>1</v>
      </c>
      <c r="U61">
        <f ca="1">OFFSET(working!$O$1,working!$AN56,0)</f>
        <v>1</v>
      </c>
      <c r="V61">
        <f ca="1">OFFSET(working!$O$1,working!$AN56,1)</f>
        <v>1</v>
      </c>
      <c r="W61">
        <f ca="1">OFFSET(working!$O$1,working!$AN56,2)</f>
        <v>3</v>
      </c>
      <c r="X61">
        <f ca="1">OFFSET(working!$O$1,working!$AN56,3)</f>
        <v>5</v>
      </c>
      <c r="Y61">
        <f ca="1">OFFSET(working!$O$1,working!$AN56,4)</f>
        <v>1</v>
      </c>
      <c r="Z61">
        <f ca="1">OFFSET(working!$O$1,working!$AN56,5)</f>
        <v>1</v>
      </c>
      <c r="AA61">
        <f ca="1">OFFSET(working!$O$1,working!$AN56,6)</f>
        <v>3</v>
      </c>
      <c r="AB61">
        <f ca="1">OFFSET(working!$O$1,working!$AN56,7)</f>
        <v>4</v>
      </c>
      <c r="AD61" s="88">
        <f t="shared" ca="1" si="0"/>
        <v>2</v>
      </c>
      <c r="AE61" s="89">
        <f t="shared" ca="1" si="1"/>
        <v>3</v>
      </c>
      <c r="AF61" s="89">
        <f t="shared" ca="1" si="2"/>
        <v>4</v>
      </c>
      <c r="AG61" s="90">
        <f ca="1">OFFSET(working!$W$1,working!$AN56,0)</f>
        <v>0</v>
      </c>
      <c r="AI61" t="str">
        <f ca="1">OFFSET(working!$O$1,working!$AL57,12)</f>
        <v>Short</v>
      </c>
      <c r="AK61" s="88">
        <f t="shared" ca="1" si="3"/>
        <v>1</v>
      </c>
      <c r="AL61" s="89">
        <f t="shared" ca="1" si="4"/>
        <v>0</v>
      </c>
      <c r="AM61" s="90">
        <f t="shared" ca="1" si="5"/>
        <v>0</v>
      </c>
      <c r="AO61" t="str">
        <f ca="1">OFFSET(working!$AB$1,working!$AN56,0)</f>
        <v>On call shared transport</v>
      </c>
      <c r="AP61" t="str">
        <f ca="1">OFFSET(working!$AC$1,working!$AN56,0)</f>
        <v>http://www.konsult.leeds.ac.uk/pg/48/</v>
      </c>
    </row>
    <row r="62" spans="1:42">
      <c r="A62" s="121"/>
      <c r="B62" s="121"/>
      <c r="C62" s="86" t="s">
        <v>425</v>
      </c>
      <c r="D62" s="104"/>
      <c r="E62" s="104"/>
      <c r="F62" s="104">
        <v>0</v>
      </c>
      <c r="G62" s="104">
        <v>2</v>
      </c>
      <c r="H62" s="104">
        <v>0</v>
      </c>
      <c r="I62" s="104">
        <v>2</v>
      </c>
      <c r="J62" s="104">
        <v>0</v>
      </c>
      <c r="K62" s="104">
        <v>3</v>
      </c>
      <c r="L62" s="104">
        <v>0</v>
      </c>
      <c r="M62" s="104">
        <v>2</v>
      </c>
      <c r="N62" s="104"/>
      <c r="O62" s="104"/>
      <c r="P62" s="104"/>
      <c r="Q62" s="104"/>
      <c r="R62" s="104">
        <v>0</v>
      </c>
      <c r="S62" s="104">
        <v>3</v>
      </c>
      <c r="U62">
        <f ca="1">OFFSET(working!$O$1,working!$AN57,0)</f>
        <v>0</v>
      </c>
      <c r="V62">
        <f ca="1">OFFSET(working!$O$1,working!$AN57,1)</f>
        <v>3</v>
      </c>
      <c r="W62">
        <f ca="1">OFFSET(working!$O$1,working!$AN57,2)</f>
        <v>2</v>
      </c>
      <c r="X62">
        <f ca="1">OFFSET(working!$O$1,working!$AN57,3)</f>
        <v>1</v>
      </c>
      <c r="Y62">
        <f ca="1">OFFSET(working!$O$1,working!$AN57,4)</f>
        <v>3</v>
      </c>
      <c r="Z62">
        <f ca="1">OFFSET(working!$O$1,working!$AN57,5)</f>
        <v>4</v>
      </c>
      <c r="AA62">
        <f ca="1">OFFSET(working!$O$1,working!$AN57,6)</f>
        <v>1</v>
      </c>
      <c r="AB62">
        <f ca="1">OFFSET(working!$O$1,working!$AN57,7)</f>
        <v>2</v>
      </c>
      <c r="AD62" s="88">
        <f t="shared" ca="1" si="0"/>
        <v>1</v>
      </c>
      <c r="AE62" s="89">
        <f t="shared" ca="1" si="1"/>
        <v>2</v>
      </c>
      <c r="AF62" s="89">
        <f t="shared" ca="1" si="2"/>
        <v>2</v>
      </c>
      <c r="AG62" s="90">
        <f ca="1">OFFSET(working!$W$1,working!$AN57,0)</f>
        <v>0</v>
      </c>
      <c r="AI62" t="str">
        <f ca="1">OFFSET(working!$O$1,working!$AL58,12)</f>
        <v>Long</v>
      </c>
      <c r="AK62" s="88">
        <f t="shared" ca="1" si="3"/>
        <v>0</v>
      </c>
      <c r="AL62" s="89">
        <f t="shared" ca="1" si="4"/>
        <v>0</v>
      </c>
      <c r="AM62" s="90">
        <f t="shared" ca="1" si="5"/>
        <v>1</v>
      </c>
      <c r="AO62" t="str">
        <f ca="1">OFFSET(working!$AB$1,working!$AN57,0)</f>
        <v>New rail services on existing lines</v>
      </c>
      <c r="AP62" t="str">
        <f ca="1">OFFSET(working!$AC$1,working!$AN57,0)</f>
        <v>http://www.konsult.leeds.ac.uk/pg/04/</v>
      </c>
    </row>
    <row r="63" spans="1:42">
      <c r="A63" s="121"/>
      <c r="B63" s="121"/>
      <c r="C63" s="86" t="s">
        <v>426</v>
      </c>
      <c r="D63" s="104"/>
      <c r="E63" s="104"/>
      <c r="F63" s="104">
        <v>0</v>
      </c>
      <c r="G63" s="104">
        <v>2</v>
      </c>
      <c r="H63" s="104">
        <v>0</v>
      </c>
      <c r="I63" s="104">
        <v>2</v>
      </c>
      <c r="J63" s="104">
        <v>0</v>
      </c>
      <c r="K63" s="104">
        <v>3</v>
      </c>
      <c r="L63" s="104">
        <v>0</v>
      </c>
      <c r="M63" s="104">
        <v>2</v>
      </c>
      <c r="N63" s="104"/>
      <c r="O63" s="104"/>
      <c r="P63" s="104"/>
      <c r="Q63" s="104"/>
      <c r="R63" s="104">
        <v>0</v>
      </c>
      <c r="S63" s="104">
        <v>5</v>
      </c>
      <c r="U63">
        <f ca="1">OFFSET(working!$O$1,working!$AN58,0)</f>
        <v>1</v>
      </c>
      <c r="V63">
        <f ca="1">OFFSET(working!$O$1,working!$AN58,1)</f>
        <v>1</v>
      </c>
      <c r="W63">
        <f ca="1">OFFSET(working!$O$1,working!$AN58,2)</f>
        <v>4</v>
      </c>
      <c r="X63">
        <f ca="1">OFFSET(working!$O$1,working!$AN58,3)</f>
        <v>3</v>
      </c>
      <c r="Y63">
        <f ca="1">OFFSET(working!$O$1,working!$AN58,4)</f>
        <v>2</v>
      </c>
      <c r="Z63">
        <f ca="1">OFFSET(working!$O$1,working!$AN58,5)</f>
        <v>2</v>
      </c>
      <c r="AA63">
        <f ca="1">OFFSET(working!$O$1,working!$AN58,6)</f>
        <v>3</v>
      </c>
      <c r="AB63">
        <f ca="1">OFFSET(working!$O$1,working!$AN58,7)</f>
        <v>4</v>
      </c>
      <c r="AD63" s="88">
        <f t="shared" ca="1" si="0"/>
        <v>2</v>
      </c>
      <c r="AE63" s="89">
        <f t="shared" ca="1" si="1"/>
        <v>2</v>
      </c>
      <c r="AF63" s="89">
        <f t="shared" ca="1" si="2"/>
        <v>4</v>
      </c>
      <c r="AG63" s="90">
        <f ca="1">OFFSET(working!$W$1,working!$AN58,0)</f>
        <v>0</v>
      </c>
      <c r="AI63" t="str">
        <f ca="1">OFFSET(working!$O$1,working!$AL59,12)</f>
        <v>Short to Medium</v>
      </c>
      <c r="AK63" s="88">
        <f t="shared" ca="1" si="3"/>
        <v>1</v>
      </c>
      <c r="AL63" s="89">
        <f t="shared" ca="1" si="4"/>
        <v>1</v>
      </c>
      <c r="AM63" s="90">
        <f t="shared" ca="1" si="5"/>
        <v>0</v>
      </c>
      <c r="AO63" t="str">
        <f ca="1">OFFSET(working!$AB$1,working!$AN58,0)</f>
        <v>New rail stations and lines</v>
      </c>
      <c r="AP63" t="str">
        <f ca="1">OFFSET(working!$AC$1,working!$AN58,0)</f>
        <v>http://www.konsult.leeds.ac.uk/pg/04/</v>
      </c>
    </row>
    <row r="64" spans="1:42">
      <c r="A64" s="121"/>
      <c r="B64" s="121"/>
      <c r="C64" s="86" t="s">
        <v>427</v>
      </c>
      <c r="D64" s="104">
        <v>0</v>
      </c>
      <c r="E64" s="104">
        <v>1</v>
      </c>
      <c r="F64" s="104">
        <v>-1</v>
      </c>
      <c r="G64" s="104">
        <v>1</v>
      </c>
      <c r="H64" s="104"/>
      <c r="I64" s="104"/>
      <c r="J64" s="104">
        <v>-1</v>
      </c>
      <c r="K64" s="104">
        <v>1</v>
      </c>
      <c r="L64" s="104"/>
      <c r="M64" s="104"/>
      <c r="N64" s="104"/>
      <c r="O64" s="104"/>
      <c r="P64" s="104"/>
      <c r="Q64" s="104"/>
      <c r="R64" s="104">
        <v>-1</v>
      </c>
      <c r="S64" s="104">
        <v>0</v>
      </c>
      <c r="U64">
        <f ca="1">OFFSET(working!$O$1,working!$AN59,0)</f>
        <v>0</v>
      </c>
      <c r="V64">
        <f ca="1">OFFSET(working!$O$1,working!$AN59,1)</f>
        <v>1</v>
      </c>
      <c r="W64">
        <f ca="1">OFFSET(working!$O$1,working!$AN59,2)</f>
        <v>4</v>
      </c>
      <c r="X64">
        <f ca="1">OFFSET(working!$O$1,working!$AN59,3)</f>
        <v>4</v>
      </c>
      <c r="Y64">
        <f ca="1">OFFSET(working!$O$1,working!$AN59,4)</f>
        <v>1</v>
      </c>
      <c r="Z64">
        <f ca="1">OFFSET(working!$O$1,working!$AN59,5)</f>
        <v>3</v>
      </c>
      <c r="AA64">
        <f ca="1">OFFSET(working!$O$1,working!$AN59,6)</f>
        <v>1</v>
      </c>
      <c r="AB64">
        <f ca="1">OFFSET(working!$O$1,working!$AN59,7)</f>
        <v>4</v>
      </c>
      <c r="AD64" s="88">
        <f t="shared" ca="1" si="0"/>
        <v>2</v>
      </c>
      <c r="AE64" s="89">
        <f t="shared" ca="1" si="1"/>
        <v>2</v>
      </c>
      <c r="AF64" s="89">
        <f t="shared" ca="1" si="2"/>
        <v>4</v>
      </c>
      <c r="AG64" s="90">
        <f ca="1">OFFSET(working!$W$1,working!$AN59,0)</f>
        <v>0</v>
      </c>
      <c r="AI64" t="str">
        <f ca="1">OFFSET(working!$O$1,working!$AL60,12)</f>
        <v>Short</v>
      </c>
      <c r="AK64" s="88">
        <f t="shared" ca="1" si="3"/>
        <v>1</v>
      </c>
      <c r="AL64" s="89">
        <f t="shared" ca="1" si="4"/>
        <v>0</v>
      </c>
      <c r="AM64" s="90">
        <f t="shared" ca="1" si="5"/>
        <v>0</v>
      </c>
      <c r="AO64" t="str">
        <f ca="1">OFFSET(working!$AB$1,working!$AN59,0)</f>
        <v>Car parks at public transport hubs</v>
      </c>
      <c r="AP64" t="str">
        <f ca="1">OFFSET(working!$AC$1,working!$AN59,0)</f>
        <v>http://www.konsult.leeds.ac.uk/pg/35/</v>
      </c>
    </row>
    <row r="65" spans="1:42">
      <c r="A65" s="121"/>
      <c r="B65" s="121"/>
      <c r="C65" s="86" t="s">
        <v>430</v>
      </c>
      <c r="D65" s="104">
        <v>0</v>
      </c>
      <c r="E65" s="104">
        <v>1</v>
      </c>
      <c r="F65" s="104">
        <v>0</v>
      </c>
      <c r="G65" s="104">
        <v>1</v>
      </c>
      <c r="H65" s="104"/>
      <c r="I65" s="104"/>
      <c r="J65" s="104">
        <v>0</v>
      </c>
      <c r="K65" s="104">
        <v>1</v>
      </c>
      <c r="L65" s="104"/>
      <c r="M65" s="104"/>
      <c r="N65" s="104"/>
      <c r="O65" s="104"/>
      <c r="P65" s="104"/>
      <c r="Q65" s="104"/>
      <c r="R65" s="104">
        <v>0</v>
      </c>
      <c r="S65" s="104">
        <v>2</v>
      </c>
      <c r="U65">
        <f ca="1">OFFSET(working!$O$1,working!$AN60,0)</f>
        <v>5</v>
      </c>
      <c r="V65">
        <f ca="1">OFFSET(working!$O$1,working!$AN60,1)</f>
        <v>4</v>
      </c>
      <c r="W65">
        <f ca="1">OFFSET(working!$O$1,working!$AN60,2)</f>
        <v>4</v>
      </c>
      <c r="X65">
        <f ca="1">OFFSET(working!$O$1,working!$AN60,3)</f>
        <v>3</v>
      </c>
      <c r="Y65">
        <f ca="1">OFFSET(working!$O$1,working!$AN60,4)</f>
        <v>4</v>
      </c>
      <c r="Z65">
        <f ca="1">OFFSET(working!$O$1,working!$AN60,5)</f>
        <v>2</v>
      </c>
      <c r="AA65">
        <f ca="1">OFFSET(working!$O$1,working!$AN60,6)</f>
        <v>2</v>
      </c>
      <c r="AB65">
        <f ca="1">OFFSET(working!$O$1,working!$AN60,7)</f>
        <v>2</v>
      </c>
      <c r="AD65" s="88">
        <f t="shared" ca="1" si="0"/>
        <v>4</v>
      </c>
      <c r="AE65" s="89">
        <f t="shared" ca="1" si="1"/>
        <v>3</v>
      </c>
      <c r="AF65" s="89">
        <f t="shared" ca="1" si="2"/>
        <v>2</v>
      </c>
      <c r="AG65" s="90">
        <f ca="1">OFFSET(working!$W$1,working!$AN60,0)</f>
        <v>0</v>
      </c>
      <c r="AI65" t="str">
        <f ca="1">OFFSET(working!$O$1,working!$AL61,12)</f>
        <v>Short</v>
      </c>
      <c r="AK65" s="88">
        <f t="shared" ca="1" si="3"/>
        <v>1</v>
      </c>
      <c r="AL65" s="89">
        <f t="shared" ca="1" si="4"/>
        <v>0</v>
      </c>
      <c r="AM65" s="90">
        <f t="shared" ca="1" si="5"/>
        <v>0</v>
      </c>
      <c r="AO65" t="str">
        <f ca="1">OFFSET(working!$AB$1,working!$AN60,0)</f>
        <v>Station node at the intersection of mulitple public transport services</v>
      </c>
      <c r="AP65" t="str">
        <f ca="1">OFFSET(working!$AC$1,working!$AN60,0)</f>
        <v>http://www.konsult.leeds.ac.uk/pg/60/</v>
      </c>
    </row>
    <row r="66" spans="1:42">
      <c r="A66" s="121"/>
      <c r="B66" s="121"/>
      <c r="C66" s="86" t="s">
        <v>436</v>
      </c>
      <c r="D66" s="104"/>
      <c r="E66" s="104"/>
      <c r="F66" s="104">
        <v>0</v>
      </c>
      <c r="G66" s="104">
        <v>4</v>
      </c>
      <c r="H66" s="104">
        <v>0</v>
      </c>
      <c r="I66" s="104">
        <v>2</v>
      </c>
      <c r="J66" s="104"/>
      <c r="K66" s="104"/>
      <c r="L66" s="104">
        <v>-1</v>
      </c>
      <c r="M66" s="104">
        <v>0</v>
      </c>
      <c r="N66" s="104"/>
      <c r="O66" s="104"/>
      <c r="P66" s="104"/>
      <c r="Q66" s="104"/>
      <c r="R66" s="104">
        <v>0</v>
      </c>
      <c r="S66" s="104">
        <v>3</v>
      </c>
      <c r="U66">
        <f ca="1">OFFSET(working!$O$1,working!$AN61,0)</f>
        <v>5</v>
      </c>
      <c r="V66">
        <f ca="1">OFFSET(working!$O$1,working!$AN61,1)</f>
        <v>5</v>
      </c>
      <c r="W66">
        <f ca="1">OFFSET(working!$O$1,working!$AN61,2)</f>
        <v>5</v>
      </c>
      <c r="X66">
        <f ca="1">OFFSET(working!$O$1,working!$AN61,3)</f>
        <v>5</v>
      </c>
      <c r="Y66">
        <f ca="1">OFFSET(working!$O$1,working!$AN61,4)</f>
        <v>5</v>
      </c>
      <c r="Z66">
        <f ca="1">OFFSET(working!$O$1,working!$AN61,5)</f>
        <v>3</v>
      </c>
      <c r="AA66">
        <f ca="1">OFFSET(working!$O$1,working!$AN61,6)</f>
        <v>5</v>
      </c>
      <c r="AB66">
        <f ca="1">OFFSET(working!$O$1,working!$AN61,7)</f>
        <v>5</v>
      </c>
      <c r="AD66" s="88">
        <f t="shared" ca="1" si="0"/>
        <v>5</v>
      </c>
      <c r="AE66" s="89">
        <f t="shared" ca="1" si="1"/>
        <v>5</v>
      </c>
      <c r="AF66" s="89">
        <f t="shared" ca="1" si="2"/>
        <v>5</v>
      </c>
      <c r="AG66" s="90">
        <f ca="1">OFFSET(working!$W$1,working!$AN61,0)</f>
        <v>0</v>
      </c>
      <c r="AI66" t="str">
        <f ca="1">OFFSET(working!$O$1,working!$AL62,12)</f>
        <v>Short</v>
      </c>
      <c r="AK66" s="88">
        <f t="shared" ca="1" si="3"/>
        <v>1</v>
      </c>
      <c r="AL66" s="89">
        <f t="shared" ca="1" si="4"/>
        <v>0</v>
      </c>
      <c r="AM66" s="90">
        <f t="shared" ca="1" si="5"/>
        <v>0</v>
      </c>
      <c r="AO66" t="str">
        <f ca="1">OFFSET(working!$AB$1,working!$AN61,0)</f>
        <v>Financial incentives and supporting infrastructure</v>
      </c>
      <c r="AP66" t="str">
        <f ca="1">OFFSET(working!$AC$1,working!$AN61,0)</f>
        <v>http://www.konsult.leeds.ac.uk/pg/58/</v>
      </c>
    </row>
    <row r="67" spans="1:42">
      <c r="A67" s="121"/>
      <c r="B67" s="121"/>
      <c r="C67" s="86" t="s">
        <v>437</v>
      </c>
      <c r="D67" s="104">
        <v>-1</v>
      </c>
      <c r="E67" s="104">
        <v>3</v>
      </c>
      <c r="F67" s="104">
        <v>0</v>
      </c>
      <c r="G67" s="104">
        <v>2</v>
      </c>
      <c r="H67" s="104"/>
      <c r="I67" s="104"/>
      <c r="J67" s="104">
        <v>0</v>
      </c>
      <c r="K67" s="104">
        <v>2</v>
      </c>
      <c r="L67" s="104">
        <v>0</v>
      </c>
      <c r="M67" s="104">
        <v>3</v>
      </c>
      <c r="N67" s="104"/>
      <c r="O67" s="104"/>
      <c r="P67" s="104"/>
      <c r="Q67" s="104"/>
      <c r="R67" s="104">
        <v>0</v>
      </c>
      <c r="S67" s="104">
        <v>5</v>
      </c>
      <c r="U67">
        <f ca="1">OFFSET(working!$O$1,working!$AN62,0)</f>
        <v>5</v>
      </c>
      <c r="V67">
        <f ca="1">OFFSET(working!$O$1,working!$AN62,1)</f>
        <v>4</v>
      </c>
      <c r="W67">
        <f ca="1">OFFSET(working!$O$1,working!$AN62,2)</f>
        <v>2</v>
      </c>
      <c r="X67">
        <f ca="1">OFFSET(working!$O$1,working!$AN62,3)</f>
        <v>1</v>
      </c>
      <c r="Y67">
        <f ca="1">OFFSET(working!$O$1,working!$AN62,4)</f>
        <v>1</v>
      </c>
      <c r="Z67">
        <f ca="1">OFFSET(working!$O$1,working!$AN62,5)</f>
        <v>3</v>
      </c>
      <c r="AA67">
        <f ca="1">OFFSET(working!$O$1,working!$AN62,6)</f>
        <v>1</v>
      </c>
      <c r="AB67">
        <f ca="1">OFFSET(working!$O$1,working!$AN62,7)</f>
        <v>2</v>
      </c>
      <c r="AD67" s="88">
        <f t="shared" ca="1" si="0"/>
        <v>3</v>
      </c>
      <c r="AE67" s="89">
        <f t="shared" ca="1" si="1"/>
        <v>1</v>
      </c>
      <c r="AF67" s="89">
        <f t="shared" ca="1" si="2"/>
        <v>2</v>
      </c>
      <c r="AG67" s="90">
        <f ca="1">OFFSET(working!$W$1,working!$AN62,0)</f>
        <v>0</v>
      </c>
      <c r="AI67" t="str">
        <f ca="1">OFFSET(working!$O$1,working!$AL63,12)</f>
        <v>Short</v>
      </c>
      <c r="AK67" s="88">
        <f t="shared" ca="1" si="3"/>
        <v>1</v>
      </c>
      <c r="AL67" s="89">
        <f t="shared" ca="1" si="4"/>
        <v>0</v>
      </c>
      <c r="AM67" s="90">
        <f t="shared" ca="1" si="5"/>
        <v>0</v>
      </c>
      <c r="AO67" t="str">
        <f ca="1">OFFSET(working!$AB$1,working!$AN62,0)</f>
        <v>Fixed line mass public transport</v>
      </c>
      <c r="AP67" t="str">
        <f ca="1">OFFSET(working!$AC$1,working!$AN62,0)</f>
        <v>http://www.konsult.leeds.ac.uk/pg/02/</v>
      </c>
    </row>
    <row r="68" spans="1:42">
      <c r="A68" s="121"/>
      <c r="B68" s="86" t="s">
        <v>438</v>
      </c>
      <c r="C68" s="86" t="s">
        <v>438</v>
      </c>
      <c r="D68" s="104">
        <v>-2</v>
      </c>
      <c r="E68" s="104">
        <v>2</v>
      </c>
      <c r="F68" s="104">
        <v>-1</v>
      </c>
      <c r="G68" s="104">
        <v>3</v>
      </c>
      <c r="H68" s="104"/>
      <c r="I68" s="104"/>
      <c r="J68" s="104">
        <v>0</v>
      </c>
      <c r="K68" s="104">
        <v>3</v>
      </c>
      <c r="L68" s="104">
        <v>0</v>
      </c>
      <c r="M68" s="104">
        <v>5</v>
      </c>
      <c r="N68" s="104"/>
      <c r="O68" s="104"/>
      <c r="P68" s="104"/>
      <c r="Q68" s="104"/>
      <c r="R68" s="104"/>
      <c r="S68" s="104"/>
      <c r="U68">
        <f ca="1">OFFSET(working!$O$1,working!$AN63,0)</f>
        <v>4</v>
      </c>
      <c r="V68">
        <f ca="1">OFFSET(working!$O$1,working!$AN63,1)</f>
        <v>4</v>
      </c>
      <c r="W68">
        <f ca="1">OFFSET(working!$O$1,working!$AN63,2)</f>
        <v>4</v>
      </c>
      <c r="X68">
        <f ca="1">OFFSET(working!$O$1,working!$AN63,3)</f>
        <v>4</v>
      </c>
      <c r="Y68">
        <f ca="1">OFFSET(working!$O$1,working!$AN63,4)</f>
        <v>4</v>
      </c>
      <c r="Z68">
        <f ca="1">OFFSET(working!$O$1,working!$AN63,5)</f>
        <v>2</v>
      </c>
      <c r="AA68">
        <f ca="1">OFFSET(working!$O$1,working!$AN63,6)</f>
        <v>4</v>
      </c>
      <c r="AB68">
        <f ca="1">OFFSET(working!$O$1,working!$AN63,7)</f>
        <v>4</v>
      </c>
      <c r="AD68" s="88">
        <f t="shared" ca="1" si="0"/>
        <v>4</v>
      </c>
      <c r="AE68" s="89">
        <f t="shared" ca="1" si="1"/>
        <v>4</v>
      </c>
      <c r="AF68" s="89">
        <f t="shared" ca="1" si="2"/>
        <v>4</v>
      </c>
      <c r="AG68" s="90">
        <f ca="1">OFFSET(working!$W$1,working!$AN63,0)</f>
        <v>5</v>
      </c>
      <c r="AI68" t="str">
        <f ca="1">OFFSET(working!$O$1,working!$AL64,12)</f>
        <v>Short</v>
      </c>
      <c r="AK68" s="88">
        <f t="shared" ca="1" si="3"/>
        <v>1</v>
      </c>
      <c r="AL68" s="89">
        <f t="shared" ca="1" si="4"/>
        <v>0</v>
      </c>
      <c r="AM68" s="90">
        <f t="shared" ca="1" si="5"/>
        <v>0</v>
      </c>
      <c r="AO68" t="str">
        <f ca="1">OFFSET(working!$AB$1,working!$AN63,0)</f>
        <v>Safe system approach</v>
      </c>
      <c r="AP68" t="str">
        <f ca="1">OFFSET(working!$AC$1,working!$AN63,0)</f>
        <v>http://www.konsult.leeds.ac.uk/pg/18/</v>
      </c>
    </row>
    <row r="69" spans="1:42">
      <c r="A69" s="121"/>
      <c r="B69" s="86" t="s">
        <v>219</v>
      </c>
      <c r="C69" s="86" t="s">
        <v>448</v>
      </c>
      <c r="D69" s="104">
        <v>0</v>
      </c>
      <c r="E69" s="104">
        <v>3</v>
      </c>
      <c r="F69" s="104">
        <v>-2</v>
      </c>
      <c r="G69" s="104">
        <v>4</v>
      </c>
      <c r="H69" s="104">
        <v>-2</v>
      </c>
      <c r="I69" s="104">
        <v>4</v>
      </c>
      <c r="J69" s="104">
        <v>0</v>
      </c>
      <c r="K69" s="104">
        <v>4</v>
      </c>
      <c r="L69" s="104">
        <v>0</v>
      </c>
      <c r="M69" s="104">
        <v>3</v>
      </c>
      <c r="N69" s="104"/>
      <c r="O69" s="104"/>
      <c r="P69" s="104"/>
      <c r="Q69" s="104"/>
      <c r="R69" s="104">
        <v>0</v>
      </c>
      <c r="S69" s="104">
        <v>1</v>
      </c>
      <c r="U69">
        <f ca="1">OFFSET(working!$O$1,working!$AN64,0)</f>
        <v>5</v>
      </c>
      <c r="V69">
        <f ca="1">OFFSET(working!$O$1,working!$AN64,1)</f>
        <v>3</v>
      </c>
      <c r="W69">
        <f ca="1">OFFSET(working!$O$1,working!$AN64,2)</f>
        <v>3</v>
      </c>
      <c r="X69">
        <f ca="1">OFFSET(working!$O$1,working!$AN64,3)</f>
        <v>2</v>
      </c>
      <c r="Y69">
        <f ca="1">OFFSET(working!$O$1,working!$AN64,4)</f>
        <v>4</v>
      </c>
      <c r="Z69">
        <f ca="1">OFFSET(working!$O$1,working!$AN64,5)</f>
        <v>2</v>
      </c>
      <c r="AA69">
        <f ca="1">OFFSET(working!$O$1,working!$AN64,6)</f>
        <v>5</v>
      </c>
      <c r="AB69">
        <f ca="1">OFFSET(working!$O$1,working!$AN64,7)</f>
        <v>5</v>
      </c>
      <c r="AD69" s="88">
        <f t="shared" ca="1" si="0"/>
        <v>3</v>
      </c>
      <c r="AE69" s="89">
        <f t="shared" ca="1" si="1"/>
        <v>3</v>
      </c>
      <c r="AF69" s="89">
        <f t="shared" ca="1" si="2"/>
        <v>5</v>
      </c>
      <c r="AG69" s="90">
        <f ca="1">OFFSET(working!$W$1,working!$AN64,0)</f>
        <v>0</v>
      </c>
      <c r="AI69" t="str">
        <f ca="1">OFFSET(working!$O$1,working!$AL65,12)</f>
        <v>Short</v>
      </c>
      <c r="AK69" s="88">
        <f t="shared" ca="1" si="3"/>
        <v>1</v>
      </c>
      <c r="AL69" s="89">
        <f t="shared" ca="1" si="4"/>
        <v>0</v>
      </c>
      <c r="AM69" s="90">
        <f t="shared" ca="1" si="5"/>
        <v>0</v>
      </c>
      <c r="AO69" t="str">
        <f ca="1">OFFSET(working!$AB$1,working!$AN64,0)</f>
        <v>Dedicated walking networks</v>
      </c>
      <c r="AP69" t="str">
        <f ca="1">OFFSET(working!$AC$1,working!$AN64,0)</f>
        <v>http://www.konsult.leeds.ac.uk/pg/49/</v>
      </c>
    </row>
    <row r="70" spans="1:42">
      <c r="A70" s="121"/>
      <c r="B70" s="120" t="s">
        <v>449</v>
      </c>
      <c r="C70" s="86" t="s">
        <v>450</v>
      </c>
      <c r="D70" s="104"/>
      <c r="E70" s="104"/>
      <c r="F70" s="104">
        <v>-1</v>
      </c>
      <c r="G70" s="104">
        <v>1</v>
      </c>
      <c r="H70" s="104"/>
      <c r="I70" s="104"/>
      <c r="J70" s="104">
        <v>0</v>
      </c>
      <c r="K70" s="104">
        <v>2</v>
      </c>
      <c r="L70" s="104">
        <v>-1</v>
      </c>
      <c r="M70" s="104">
        <v>0</v>
      </c>
      <c r="N70" s="104"/>
      <c r="O70" s="104"/>
      <c r="P70" s="104"/>
      <c r="Q70" s="104"/>
      <c r="R70" s="104">
        <v>0</v>
      </c>
      <c r="S70" s="104">
        <v>1</v>
      </c>
      <c r="U70">
        <f ca="1">OFFSET(working!$O$1,working!$AN65,0)</f>
        <v>5</v>
      </c>
      <c r="V70">
        <f ca="1">OFFSET(working!$O$1,working!$AN65,1)</f>
        <v>4</v>
      </c>
      <c r="W70">
        <f ca="1">OFFSET(working!$O$1,working!$AN65,2)</f>
        <v>4</v>
      </c>
      <c r="X70">
        <f ca="1">OFFSET(working!$O$1,working!$AN65,3)</f>
        <v>4</v>
      </c>
      <c r="Y70">
        <f ca="1">OFFSET(working!$O$1,working!$AN65,4)</f>
        <v>5</v>
      </c>
      <c r="Z70">
        <f ca="1">OFFSET(working!$O$1,working!$AN65,5)</f>
        <v>5</v>
      </c>
      <c r="AA70">
        <f ca="1">OFFSET(working!$O$1,working!$AN65,6)</f>
        <v>5</v>
      </c>
      <c r="AB70">
        <f ca="1">OFFSET(working!$O$1,working!$AN65,7)</f>
        <v>5</v>
      </c>
      <c r="AD70" s="88">
        <f t="shared" ca="1" si="0"/>
        <v>4</v>
      </c>
      <c r="AE70" s="89">
        <f t="shared" ca="1" si="1"/>
        <v>4</v>
      </c>
      <c r="AF70" s="89">
        <f t="shared" ca="1" si="2"/>
        <v>5</v>
      </c>
      <c r="AG70" s="90">
        <f ca="1">OFFSET(working!$W$1,working!$AN65,0)</f>
        <v>0</v>
      </c>
      <c r="AI70" t="str">
        <f ca="1">OFFSET(working!$O$1,working!$AL66,12)</f>
        <v>Short to Medium</v>
      </c>
      <c r="AK70" s="88">
        <f t="shared" ca="1" si="3"/>
        <v>1</v>
      </c>
      <c r="AL70" s="89">
        <f t="shared" ca="1" si="4"/>
        <v>1</v>
      </c>
      <c r="AM70" s="90">
        <f t="shared" ca="1" si="5"/>
        <v>0</v>
      </c>
      <c r="AO70" t="str">
        <f ca="1">OFFSET(working!$AB$1,working!$AN65,0)</f>
        <v>Networks for small, low powered, low speed transport devices</v>
      </c>
      <c r="AP70" t="str">
        <f ca="1">OFFSET(working!$AC$1,working!$AN65,0)</f>
        <v>http://www.konsult.leeds.ac.uk/pg/23/</v>
      </c>
    </row>
    <row r="71" spans="1:42">
      <c r="A71" s="121"/>
      <c r="B71" s="121"/>
      <c r="C71" s="86" t="s">
        <v>451</v>
      </c>
      <c r="D71" s="104"/>
      <c r="E71" s="104"/>
      <c r="F71" s="104">
        <v>0</v>
      </c>
      <c r="G71" s="104">
        <v>0</v>
      </c>
      <c r="H71" s="104"/>
      <c r="I71" s="104"/>
      <c r="J71" s="104">
        <v>0</v>
      </c>
      <c r="K71" s="104">
        <v>2</v>
      </c>
      <c r="L71" s="104">
        <v>0</v>
      </c>
      <c r="M71" s="104">
        <v>1</v>
      </c>
      <c r="N71" s="104"/>
      <c r="O71" s="104"/>
      <c r="P71" s="104"/>
      <c r="Q71" s="104"/>
      <c r="R71" s="104">
        <v>0</v>
      </c>
      <c r="S71" s="104">
        <v>1</v>
      </c>
      <c r="U71">
        <f ca="1">OFFSET(working!$O$1,working!$AN66,0)</f>
        <v>2</v>
      </c>
      <c r="V71">
        <f ca="1">OFFSET(working!$O$1,working!$AN66,1)</f>
        <v>3</v>
      </c>
      <c r="W71">
        <f ca="1">OFFSET(working!$O$1,working!$AN66,2)</f>
        <v>2</v>
      </c>
      <c r="X71">
        <f ca="1">OFFSET(working!$O$1,working!$AN66,3)</f>
        <v>1</v>
      </c>
      <c r="Y71">
        <f ca="1">OFFSET(working!$O$1,working!$AN66,4)</f>
        <v>2</v>
      </c>
      <c r="Z71">
        <f ca="1">OFFSET(working!$O$1,working!$AN66,5)</f>
        <v>3</v>
      </c>
      <c r="AA71">
        <f ca="1">OFFSET(working!$O$1,working!$AN66,6)</f>
        <v>2</v>
      </c>
      <c r="AB71">
        <f ca="1">OFFSET(working!$O$1,working!$AN66,7)</f>
        <v>2</v>
      </c>
      <c r="AD71" s="88">
        <f t="shared" ca="1" si="0"/>
        <v>2</v>
      </c>
      <c r="AE71" s="89">
        <f t="shared" ca="1" si="1"/>
        <v>1</v>
      </c>
      <c r="AF71" s="89">
        <f t="shared" ca="1" si="2"/>
        <v>2</v>
      </c>
      <c r="AG71" s="90">
        <f ca="1">OFFSET(working!$W$1,working!$AN66,0)</f>
        <v>0</v>
      </c>
      <c r="AI71" t="str">
        <f ca="1">OFFSET(working!$O$1,working!$AL67,12)</f>
        <v>Medium to Long</v>
      </c>
      <c r="AK71" s="88">
        <f t="shared" ca="1" si="3"/>
        <v>0</v>
      </c>
      <c r="AL71" s="89">
        <f t="shared" ca="1" si="4"/>
        <v>1</v>
      </c>
      <c r="AM71" s="90">
        <f t="shared" ca="1" si="5"/>
        <v>1</v>
      </c>
      <c r="AO71" t="str">
        <f ca="1">OFFSET(working!$AB$1,working!$AN66,0)</f>
        <v>On demand short term car hire</v>
      </c>
      <c r="AP71" t="str">
        <f ca="1">OFFSET(working!$AC$1,working!$AN66,0)</f>
        <v>http://www.konsult.leeds.ac.uk/pg/05/</v>
      </c>
    </row>
    <row r="72" spans="1:42">
      <c r="A72" s="121"/>
      <c r="B72" s="121"/>
      <c r="C72" s="86" t="s">
        <v>452</v>
      </c>
      <c r="D72" s="104"/>
      <c r="E72" s="104"/>
      <c r="F72" s="104">
        <v>-1</v>
      </c>
      <c r="G72" s="104">
        <v>1</v>
      </c>
      <c r="H72" s="104"/>
      <c r="I72" s="104"/>
      <c r="J72" s="104">
        <v>0</v>
      </c>
      <c r="K72" s="104">
        <v>2</v>
      </c>
      <c r="L72" s="104">
        <v>-1</v>
      </c>
      <c r="M72" s="104">
        <v>0</v>
      </c>
      <c r="N72" s="104"/>
      <c r="O72" s="104"/>
      <c r="P72" s="104"/>
      <c r="Q72" s="104"/>
      <c r="R72" s="104">
        <v>0</v>
      </c>
      <c r="S72" s="104">
        <v>1</v>
      </c>
      <c r="U72">
        <f ca="1">OFFSET(working!$O$1,working!$AN67,0)</f>
        <v>5</v>
      </c>
      <c r="V72">
        <f ca="1">OFFSET(working!$O$1,working!$AN67,1)</f>
        <v>4</v>
      </c>
      <c r="W72">
        <f ca="1">OFFSET(working!$O$1,working!$AN67,2)</f>
        <v>4</v>
      </c>
      <c r="X72">
        <f ca="1">OFFSET(working!$O$1,working!$AN67,3)</f>
        <v>4</v>
      </c>
      <c r="Y72">
        <f ca="1">OFFSET(working!$O$1,working!$AN67,4)</f>
        <v>5</v>
      </c>
      <c r="Z72">
        <f ca="1">OFFSET(working!$O$1,working!$AN67,5)</f>
        <v>5</v>
      </c>
      <c r="AA72">
        <f ca="1">OFFSET(working!$O$1,working!$AN67,6)</f>
        <v>5</v>
      </c>
      <c r="AB72">
        <f ca="1">OFFSET(working!$O$1,working!$AN67,7)</f>
        <v>5</v>
      </c>
      <c r="AD72" s="88">
        <f t="shared" ref="AD72:AD84" ca="1" si="6">INT(AVERAGE(U72:X72))</f>
        <v>4</v>
      </c>
      <c r="AE72" s="89">
        <f t="shared" ref="AE72:AE84" ca="1" si="7">INT(AVERAGE(X72:Y72))</f>
        <v>4</v>
      </c>
      <c r="AF72" s="89">
        <f t="shared" ref="AF72:AF84" ca="1" si="8">MAX(AA72:AB72)</f>
        <v>5</v>
      </c>
      <c r="AG72" s="90">
        <f ca="1">OFFSET(working!$W$1,working!$AN67,0)</f>
        <v>0</v>
      </c>
      <c r="AI72" t="str">
        <f ca="1">OFFSET(working!$O$1,working!$AL68,12)</f>
        <v>Short</v>
      </c>
      <c r="AK72" s="88">
        <f t="shared" ref="AK72:AK84" ca="1" si="9">IF(ISNUMBER(SEARCH("Short",$AI72)),1,0)</f>
        <v>1</v>
      </c>
      <c r="AL72" s="89">
        <f t="shared" ref="AL72:AL84" ca="1" si="10">IF(ISNUMBER(SEARCH("Medium",$AI72)),1,0)</f>
        <v>0</v>
      </c>
      <c r="AM72" s="90">
        <f t="shared" ref="AM72:AM84" ca="1" si="11">IF(ISNUMBER(SEARCH("Long",$AI72)),1,0)</f>
        <v>0</v>
      </c>
      <c r="AO72" t="str">
        <f ca="1">OFFSET(working!$AB$1,working!$AN67,0)</f>
        <v>On demand short term micromobility hire</v>
      </c>
      <c r="AP72" t="str">
        <f ca="1">OFFSET(working!$AC$1,working!$AN67,0)</f>
        <v>http://www.konsult.leeds.ac.uk/pg/59/</v>
      </c>
    </row>
    <row r="73" spans="1:42">
      <c r="A73" s="121"/>
      <c r="B73" s="121"/>
      <c r="C73" s="86" t="s">
        <v>453</v>
      </c>
      <c r="D73" s="104"/>
      <c r="E73" s="104"/>
      <c r="F73" s="104">
        <v>0</v>
      </c>
      <c r="G73" s="104">
        <v>2</v>
      </c>
      <c r="H73" s="104"/>
      <c r="I73" s="104"/>
      <c r="J73" s="104">
        <v>0</v>
      </c>
      <c r="K73" s="104">
        <v>1</v>
      </c>
      <c r="L73" s="104"/>
      <c r="M73" s="104"/>
      <c r="N73" s="104"/>
      <c r="O73" s="104"/>
      <c r="P73" s="104"/>
      <c r="Q73" s="104"/>
      <c r="R73" s="104">
        <v>0</v>
      </c>
      <c r="S73" s="104">
        <v>1</v>
      </c>
      <c r="U73">
        <f ca="1">OFFSET(working!$O$1,working!$AN68,0)</f>
        <v>2</v>
      </c>
      <c r="V73">
        <f ca="1">OFFSET(working!$O$1,working!$AN68,1)</f>
        <v>3</v>
      </c>
      <c r="W73">
        <f ca="1">OFFSET(working!$O$1,working!$AN68,2)</f>
        <v>2</v>
      </c>
      <c r="X73">
        <f ca="1">OFFSET(working!$O$1,working!$AN68,3)</f>
        <v>1</v>
      </c>
      <c r="Y73">
        <f ca="1">OFFSET(working!$O$1,working!$AN68,4)</f>
        <v>2</v>
      </c>
      <c r="Z73">
        <f ca="1">OFFSET(working!$O$1,working!$AN68,5)</f>
        <v>3</v>
      </c>
      <c r="AA73">
        <f ca="1">OFFSET(working!$O$1,working!$AN68,6)</f>
        <v>2</v>
      </c>
      <c r="AB73">
        <f ca="1">OFFSET(working!$O$1,working!$AN68,7)</f>
        <v>2</v>
      </c>
      <c r="AD73" s="88">
        <f t="shared" ca="1" si="6"/>
        <v>2</v>
      </c>
      <c r="AE73" s="89">
        <f t="shared" ca="1" si="7"/>
        <v>1</v>
      </c>
      <c r="AF73" s="89">
        <f t="shared" ca="1" si="8"/>
        <v>2</v>
      </c>
      <c r="AG73" s="90">
        <f ca="1">OFFSET(working!$W$1,working!$AN68,0)</f>
        <v>0</v>
      </c>
      <c r="AI73" t="str">
        <f ca="1">OFFSET(working!$O$1,working!$AL69,12)</f>
        <v>Short to Medium</v>
      </c>
      <c r="AK73" s="88">
        <f t="shared" ca="1" si="9"/>
        <v>1</v>
      </c>
      <c r="AL73" s="89">
        <f t="shared" ca="1" si="10"/>
        <v>1</v>
      </c>
      <c r="AM73" s="90">
        <f t="shared" ca="1" si="11"/>
        <v>0</v>
      </c>
      <c r="AO73" t="str">
        <f ca="1">OFFSET(working!$AB$1,working!$AN68,0)</f>
        <v>Organised car pooling</v>
      </c>
      <c r="AP73" t="str">
        <f ca="1">OFFSET(working!$AC$1,working!$AN68,0)</f>
        <v>http://www.konsult.leeds.ac.uk/pg/03/</v>
      </c>
    </row>
    <row r="74" spans="1:42">
      <c r="A74" s="120" t="s">
        <v>408</v>
      </c>
      <c r="B74" s="86" t="s">
        <v>171</v>
      </c>
      <c r="C74" s="86" t="s">
        <v>407</v>
      </c>
      <c r="D74" s="104">
        <v>0</v>
      </c>
      <c r="E74" s="104">
        <v>2</v>
      </c>
      <c r="F74" s="104">
        <v>0</v>
      </c>
      <c r="G74" s="104">
        <v>2</v>
      </c>
      <c r="H74" s="104"/>
      <c r="I74" s="104"/>
      <c r="J74" s="104">
        <v>-1</v>
      </c>
      <c r="K74" s="104">
        <v>2</v>
      </c>
      <c r="L74" s="104">
        <v>0</v>
      </c>
      <c r="M74" s="104">
        <v>2</v>
      </c>
      <c r="N74" s="104"/>
      <c r="O74" s="104"/>
      <c r="P74" s="104"/>
      <c r="Q74" s="104"/>
      <c r="R74" s="104">
        <v>-2</v>
      </c>
      <c r="S74" s="104">
        <v>0</v>
      </c>
      <c r="U74">
        <f ca="1">OFFSET(working!$O$1,working!$AN69,0)</f>
        <v>5</v>
      </c>
      <c r="V74">
        <f ca="1">OFFSET(working!$O$1,working!$AN69,1)</f>
        <v>5</v>
      </c>
      <c r="W74">
        <f ca="1">OFFSET(working!$O$1,working!$AN69,2)</f>
        <v>4</v>
      </c>
      <c r="X74">
        <f ca="1">OFFSET(working!$O$1,working!$AN69,3)</f>
        <v>3</v>
      </c>
      <c r="Y74">
        <f ca="1">OFFSET(working!$O$1,working!$AN69,4)</f>
        <v>3</v>
      </c>
      <c r="Z74">
        <f ca="1">OFFSET(working!$O$1,working!$AN69,5)</f>
        <v>3</v>
      </c>
      <c r="AA74">
        <f ca="1">OFFSET(working!$O$1,working!$AN69,6)</f>
        <v>3</v>
      </c>
      <c r="AB74">
        <f ca="1">OFFSET(working!$O$1,working!$AN69,7)</f>
        <v>3</v>
      </c>
      <c r="AD74" s="88">
        <f t="shared" ca="1" si="6"/>
        <v>4</v>
      </c>
      <c r="AE74" s="89">
        <f t="shared" ca="1" si="7"/>
        <v>3</v>
      </c>
      <c r="AF74" s="89">
        <f t="shared" ca="1" si="8"/>
        <v>3</v>
      </c>
      <c r="AG74" s="90">
        <f ca="1">OFFSET(working!$W$1,working!$AN69,0)</f>
        <v>0</v>
      </c>
      <c r="AI74" t="str">
        <f ca="1">OFFSET(working!$O$1,working!$AL70,12)</f>
        <v>Short</v>
      </c>
      <c r="AK74" s="88">
        <f t="shared" ca="1" si="9"/>
        <v>1</v>
      </c>
      <c r="AL74" s="89">
        <f t="shared" ca="1" si="10"/>
        <v>0</v>
      </c>
      <c r="AM74" s="90">
        <f t="shared" ca="1" si="11"/>
        <v>0</v>
      </c>
      <c r="AO74" t="str">
        <f ca="1">OFFSET(working!$AB$1,working!$AN69,0)</f>
        <v>Area based parking restrictions</v>
      </c>
      <c r="AP74" t="str">
        <f ca="1">OFFSET(working!$AC$1,working!$AN69,0)</f>
        <v>http://www.konsult.leeds.ac.uk/pg/15/</v>
      </c>
    </row>
    <row r="75" spans="1:42">
      <c r="A75" s="121"/>
      <c r="B75" s="86" t="s">
        <v>137</v>
      </c>
      <c r="C75" s="86" t="s">
        <v>446</v>
      </c>
      <c r="D75" s="104"/>
      <c r="E75" s="104"/>
      <c r="F75" s="104">
        <v>0</v>
      </c>
      <c r="G75" s="104">
        <v>2</v>
      </c>
      <c r="H75" s="104">
        <v>0</v>
      </c>
      <c r="I75" s="104">
        <v>2</v>
      </c>
      <c r="J75" s="104">
        <v>-1</v>
      </c>
      <c r="K75" s="104">
        <v>1</v>
      </c>
      <c r="L75" s="104">
        <v>0</v>
      </c>
      <c r="M75" s="104">
        <v>1</v>
      </c>
      <c r="N75" s="104"/>
      <c r="O75" s="104"/>
      <c r="P75" s="104"/>
      <c r="Q75" s="104"/>
      <c r="R75" s="104">
        <v>0</v>
      </c>
      <c r="S75" s="104">
        <v>1</v>
      </c>
      <c r="U75">
        <f ca="1">OFFSET(working!$O$1,working!$AN70,0)</f>
        <v>0</v>
      </c>
      <c r="V75">
        <f ca="1">OFFSET(working!$O$1,working!$AN70,1)</f>
        <v>0</v>
      </c>
      <c r="W75">
        <f ca="1">OFFSET(working!$O$1,working!$AN70,2)</f>
        <v>0</v>
      </c>
      <c r="X75">
        <f ca="1">OFFSET(working!$O$1,working!$AN70,3)</f>
        <v>0</v>
      </c>
      <c r="Y75">
        <f ca="1">OFFSET(working!$O$1,working!$AN70,4)</f>
        <v>0</v>
      </c>
      <c r="Z75">
        <f ca="1">OFFSET(working!$O$1,working!$AN70,5)</f>
        <v>0</v>
      </c>
      <c r="AA75">
        <f ca="1">OFFSET(working!$O$1,working!$AN70,6)</f>
        <v>0</v>
      </c>
      <c r="AB75">
        <f ca="1">OFFSET(working!$O$1,working!$AN70,7)</f>
        <v>0</v>
      </c>
      <c r="AD75" s="88">
        <f t="shared" ca="1" si="6"/>
        <v>0</v>
      </c>
      <c r="AE75" s="89">
        <f t="shared" ca="1" si="7"/>
        <v>0</v>
      </c>
      <c r="AF75" s="89">
        <f t="shared" ca="1" si="8"/>
        <v>0</v>
      </c>
      <c r="AG75" s="90">
        <f ca="1">OFFSET(working!$W$1,working!$AN70,0)</f>
        <v>5</v>
      </c>
      <c r="AI75" t="str">
        <f ca="1">OFFSET(working!$O$1,working!$AL71,12)</f>
        <v>Short</v>
      </c>
      <c r="AK75" s="88">
        <f t="shared" ca="1" si="9"/>
        <v>1</v>
      </c>
      <c r="AL75" s="89">
        <f t="shared" ca="1" si="10"/>
        <v>0</v>
      </c>
      <c r="AM75" s="90">
        <f t="shared" ca="1" si="11"/>
        <v>0</v>
      </c>
      <c r="AO75" t="str">
        <f ca="1">OFFSET(working!$AB$1,working!$AN70,0)</f>
        <v>Vehicle standards</v>
      </c>
      <c r="AP75" t="str">
        <f ca="1">OFFSET(working!$AC$1,working!$AN70,0)</f>
        <v>http://www.konsult.leeds.ac.uk/pg/09/</v>
      </c>
    </row>
    <row r="76" spans="1:42">
      <c r="A76" s="121"/>
      <c r="B76" s="120" t="s">
        <v>456</v>
      </c>
      <c r="C76" s="86" t="s">
        <v>457</v>
      </c>
      <c r="D76" s="104">
        <v>0</v>
      </c>
      <c r="E76" s="104">
        <v>3</v>
      </c>
      <c r="F76" s="104"/>
      <c r="G76" s="104"/>
      <c r="H76" s="104"/>
      <c r="I76" s="104"/>
      <c r="J76" s="104">
        <v>-1</v>
      </c>
      <c r="K76" s="104">
        <v>0</v>
      </c>
      <c r="L76" s="104">
        <v>0</v>
      </c>
      <c r="M76" s="104">
        <v>3</v>
      </c>
      <c r="N76" s="104"/>
      <c r="O76" s="104"/>
      <c r="P76" s="104">
        <v>0</v>
      </c>
      <c r="Q76" s="104">
        <v>3</v>
      </c>
      <c r="R76" s="104">
        <v>0</v>
      </c>
      <c r="S76" s="104">
        <v>1</v>
      </c>
      <c r="U76">
        <f ca="1">OFFSET(working!$O$1,working!$AN71,0)</f>
        <v>0</v>
      </c>
      <c r="V76">
        <f ca="1">OFFSET(working!$O$1,working!$AN71,1)</f>
        <v>0</v>
      </c>
      <c r="W76">
        <f ca="1">OFFSET(working!$O$1,working!$AN71,2)</f>
        <v>0</v>
      </c>
      <c r="X76">
        <f ca="1">OFFSET(working!$O$1,working!$AN71,3)</f>
        <v>0</v>
      </c>
      <c r="Y76">
        <f ca="1">OFFSET(working!$O$1,working!$AN71,4)</f>
        <v>0</v>
      </c>
      <c r="Z76">
        <f ca="1">OFFSET(working!$O$1,working!$AN71,5)</f>
        <v>0</v>
      </c>
      <c r="AA76">
        <f ca="1">OFFSET(working!$O$1,working!$AN71,6)</f>
        <v>0</v>
      </c>
      <c r="AB76">
        <f ca="1">OFFSET(working!$O$1,working!$AN71,7)</f>
        <v>0</v>
      </c>
      <c r="AD76" s="88">
        <f t="shared" ca="1" si="6"/>
        <v>0</v>
      </c>
      <c r="AE76" s="89">
        <f t="shared" ca="1" si="7"/>
        <v>0</v>
      </c>
      <c r="AF76" s="89">
        <f t="shared" ca="1" si="8"/>
        <v>0</v>
      </c>
      <c r="AG76" s="90">
        <f ca="1">OFFSET(working!$W$1,working!$AN71,0)</f>
        <v>5</v>
      </c>
      <c r="AI76" t="str">
        <f ca="1">OFFSET(working!$O$1,working!$AL72,12)</f>
        <v>Short</v>
      </c>
      <c r="AK76" s="88">
        <f t="shared" ca="1" si="9"/>
        <v>1</v>
      </c>
      <c r="AL76" s="89">
        <f t="shared" ca="1" si="10"/>
        <v>0</v>
      </c>
      <c r="AM76" s="90">
        <f t="shared" ca="1" si="11"/>
        <v>0</v>
      </c>
      <c r="AO76" t="str">
        <f ca="1">OFFSET(working!$AB$1,working!$AN71,0)</f>
        <v>Permitting and revoking access to the transport network</v>
      </c>
      <c r="AP76" t="str">
        <f ca="1">OFFSET(working!$AC$1,working!$AN71,0)</f>
        <v>http://www.konsult.leeds.ac.uk/pg/09/</v>
      </c>
    </row>
    <row r="77" spans="1:42">
      <c r="A77" s="121"/>
      <c r="B77" s="121"/>
      <c r="C77" s="86" t="s">
        <v>458</v>
      </c>
      <c r="D77" s="104">
        <v>0</v>
      </c>
      <c r="E77" s="104">
        <v>2</v>
      </c>
      <c r="F77" s="104"/>
      <c r="G77" s="104"/>
      <c r="H77" s="104"/>
      <c r="I77" s="104"/>
      <c r="J77" s="104">
        <v>-1</v>
      </c>
      <c r="K77" s="104">
        <v>0</v>
      </c>
      <c r="L77" s="104">
        <v>0</v>
      </c>
      <c r="M77" s="104">
        <v>3</v>
      </c>
      <c r="N77" s="104"/>
      <c r="O77" s="104"/>
      <c r="P77" s="104"/>
      <c r="Q77" s="104"/>
      <c r="R77" s="104">
        <v>0</v>
      </c>
      <c r="S77" s="104">
        <v>1</v>
      </c>
      <c r="U77">
        <f ca="1">OFFSET(working!$O$1,working!$AN72,0)</f>
        <v>0</v>
      </c>
      <c r="V77">
        <f ca="1">OFFSET(working!$O$1,working!$AN72,1)</f>
        <v>0</v>
      </c>
      <c r="W77">
        <f ca="1">OFFSET(working!$O$1,working!$AN72,2)</f>
        <v>0</v>
      </c>
      <c r="X77">
        <f ca="1">OFFSET(working!$O$1,working!$AN72,3)</f>
        <v>0</v>
      </c>
      <c r="Y77">
        <f ca="1">OFFSET(working!$O$1,working!$AN72,4)</f>
        <v>0</v>
      </c>
      <c r="Z77">
        <f ca="1">OFFSET(working!$O$1,working!$AN72,5)</f>
        <v>0</v>
      </c>
      <c r="AA77">
        <f ca="1">OFFSET(working!$O$1,working!$AN72,6)</f>
        <v>0</v>
      </c>
      <c r="AB77">
        <f ca="1">OFFSET(working!$O$1,working!$AN72,7)</f>
        <v>0</v>
      </c>
      <c r="AD77" s="88">
        <f t="shared" ca="1" si="6"/>
        <v>0</v>
      </c>
      <c r="AE77" s="89">
        <f t="shared" ca="1" si="7"/>
        <v>0</v>
      </c>
      <c r="AF77" s="89">
        <f t="shared" ca="1" si="8"/>
        <v>0</v>
      </c>
      <c r="AG77" s="90">
        <f ca="1">OFFSET(working!$W$1,working!$AN72,0)</f>
        <v>5</v>
      </c>
      <c r="AI77" t="str">
        <f ca="1">OFFSET(working!$O$1,working!$AL73,12)</f>
        <v>Short</v>
      </c>
      <c r="AK77" s="88">
        <f t="shared" ca="1" si="9"/>
        <v>1</v>
      </c>
      <c r="AL77" s="89">
        <f t="shared" ca="1" si="10"/>
        <v>0</v>
      </c>
      <c r="AM77" s="90">
        <f t="shared" ca="1" si="11"/>
        <v>0</v>
      </c>
      <c r="AO77" t="str">
        <f ca="1">OFFSET(working!$AB$1,working!$AN72,0)</f>
        <v>Restrictions on transport network access</v>
      </c>
      <c r="AP77" t="str">
        <f ca="1">OFFSET(working!$AC$1,working!$AN72,0)</f>
        <v>http://www.konsult.leeds.ac.uk/pg/09/</v>
      </c>
    </row>
    <row r="78" spans="1:42">
      <c r="A78" s="121"/>
      <c r="B78" s="121"/>
      <c r="C78" s="86" t="s">
        <v>459</v>
      </c>
      <c r="D78" s="104">
        <v>0</v>
      </c>
      <c r="E78" s="104">
        <v>2</v>
      </c>
      <c r="F78" s="104"/>
      <c r="G78" s="104"/>
      <c r="H78" s="104"/>
      <c r="I78" s="104"/>
      <c r="J78" s="104">
        <v>-1</v>
      </c>
      <c r="K78" s="104">
        <v>0</v>
      </c>
      <c r="L78" s="104">
        <v>0</v>
      </c>
      <c r="M78" s="104">
        <v>3</v>
      </c>
      <c r="N78" s="104"/>
      <c r="O78" s="104"/>
      <c r="P78" s="104">
        <v>0</v>
      </c>
      <c r="Q78" s="104">
        <v>3</v>
      </c>
      <c r="R78" s="104">
        <v>0</v>
      </c>
      <c r="S78" s="104">
        <v>1</v>
      </c>
      <c r="U78">
        <f ca="1">OFFSET(working!$O$1,working!$AN73,0)</f>
        <v>0</v>
      </c>
      <c r="V78">
        <f ca="1">OFFSET(working!$O$1,working!$AN73,1)</f>
        <v>0</v>
      </c>
      <c r="W78">
        <f ca="1">OFFSET(working!$O$1,working!$AN73,2)</f>
        <v>0</v>
      </c>
      <c r="X78">
        <f ca="1">OFFSET(working!$O$1,working!$AN73,3)</f>
        <v>0</v>
      </c>
      <c r="Y78">
        <f ca="1">OFFSET(working!$O$1,working!$AN73,4)</f>
        <v>0</v>
      </c>
      <c r="Z78">
        <f ca="1">OFFSET(working!$O$1,working!$AN73,5)</f>
        <v>0</v>
      </c>
      <c r="AA78">
        <f ca="1">OFFSET(working!$O$1,working!$AN73,6)</f>
        <v>0</v>
      </c>
      <c r="AB78">
        <f ca="1">OFFSET(working!$O$1,working!$AN73,7)</f>
        <v>0</v>
      </c>
      <c r="AD78" s="88">
        <f t="shared" ca="1" si="6"/>
        <v>0</v>
      </c>
      <c r="AE78" s="89">
        <f t="shared" ca="1" si="7"/>
        <v>0</v>
      </c>
      <c r="AF78" s="89">
        <f t="shared" ca="1" si="8"/>
        <v>0</v>
      </c>
      <c r="AG78" s="90">
        <f ca="1">OFFSET(working!$W$1,working!$AN73,0)</f>
        <v>5</v>
      </c>
      <c r="AI78" t="str">
        <f ca="1">OFFSET(working!$O$1,working!$AL74,12)</f>
        <v>Short</v>
      </c>
      <c r="AK78" s="88">
        <f t="shared" ca="1" si="9"/>
        <v>1</v>
      </c>
      <c r="AL78" s="89">
        <f t="shared" ca="1" si="10"/>
        <v>0</v>
      </c>
      <c r="AM78" s="90">
        <f t="shared" ca="1" si="11"/>
        <v>0</v>
      </c>
      <c r="AO78" t="str">
        <f ca="1">OFFSET(working!$AB$1,working!$AN73,0)</f>
        <v>Norms for transport network use</v>
      </c>
      <c r="AP78" t="str">
        <f ca="1">OFFSET(working!$AC$1,working!$AN73,0)</f>
        <v>http://www.konsult.leeds.ac.uk/pg/09/</v>
      </c>
    </row>
    <row r="79" spans="1:42">
      <c r="A79" s="121"/>
      <c r="B79" s="121"/>
      <c r="C79" s="86" t="s">
        <v>460</v>
      </c>
      <c r="D79" s="104">
        <v>0</v>
      </c>
      <c r="E79" s="104">
        <v>2</v>
      </c>
      <c r="F79" s="104"/>
      <c r="G79" s="104"/>
      <c r="H79" s="104"/>
      <c r="I79" s="104"/>
      <c r="J79" s="104">
        <v>-1</v>
      </c>
      <c r="K79" s="104">
        <v>0</v>
      </c>
      <c r="L79" s="104">
        <v>0</v>
      </c>
      <c r="M79" s="104">
        <v>3</v>
      </c>
      <c r="N79" s="104"/>
      <c r="O79" s="104"/>
      <c r="P79" s="104">
        <v>0</v>
      </c>
      <c r="Q79" s="104">
        <v>3</v>
      </c>
      <c r="R79" s="104">
        <v>-1</v>
      </c>
      <c r="S79" s="104">
        <v>0</v>
      </c>
      <c r="U79">
        <f ca="1">OFFSET(working!$O$1,working!$AN74,0)</f>
        <v>0</v>
      </c>
      <c r="V79">
        <f ca="1">OFFSET(working!$O$1,working!$AN74,1)</f>
        <v>0</v>
      </c>
      <c r="W79">
        <f ca="1">OFFSET(working!$O$1,working!$AN74,2)</f>
        <v>0</v>
      </c>
      <c r="X79">
        <f ca="1">OFFSET(working!$O$1,working!$AN74,3)</f>
        <v>0</v>
      </c>
      <c r="Y79">
        <f ca="1">OFFSET(working!$O$1,working!$AN74,4)</f>
        <v>0</v>
      </c>
      <c r="Z79">
        <f ca="1">OFFSET(working!$O$1,working!$AN74,5)</f>
        <v>0</v>
      </c>
      <c r="AA79">
        <f ca="1">OFFSET(working!$O$1,working!$AN74,6)</f>
        <v>0</v>
      </c>
      <c r="AB79">
        <f ca="1">OFFSET(working!$O$1,working!$AN74,7)</f>
        <v>0</v>
      </c>
      <c r="AD79" s="88">
        <f t="shared" ca="1" si="6"/>
        <v>0</v>
      </c>
      <c r="AE79" s="89">
        <f t="shared" ca="1" si="7"/>
        <v>0</v>
      </c>
      <c r="AF79" s="89">
        <f t="shared" ca="1" si="8"/>
        <v>0</v>
      </c>
      <c r="AG79" s="90">
        <f ca="1">OFFSET(working!$W$1,working!$AN74,0)</f>
        <v>5</v>
      </c>
      <c r="AI79" t="str">
        <f ca="1">OFFSET(working!$O$1,working!$AL75,12)</f>
        <v>Short</v>
      </c>
      <c r="AK79" s="88">
        <f t="shared" ca="1" si="9"/>
        <v>1</v>
      </c>
      <c r="AL79" s="89">
        <f t="shared" ca="1" si="10"/>
        <v>0</v>
      </c>
      <c r="AM79" s="90">
        <f t="shared" ca="1" si="11"/>
        <v>0</v>
      </c>
      <c r="AO79" t="str">
        <f ca="1">OFFSET(working!$AB$1,working!$AN74,0)</f>
        <v>Penalties as a deterent</v>
      </c>
      <c r="AP79" t="str">
        <f ca="1">OFFSET(working!$AC$1,working!$AN74,0)</f>
        <v>http://www.konsult.leeds.ac.uk/pg/09/</v>
      </c>
    </row>
    <row r="80" spans="1:42">
      <c r="A80" s="121"/>
      <c r="B80" s="121"/>
      <c r="C80" s="86" t="s">
        <v>461</v>
      </c>
      <c r="D80" s="104">
        <v>0</v>
      </c>
      <c r="E80" s="104">
        <v>2</v>
      </c>
      <c r="F80" s="104"/>
      <c r="G80" s="104"/>
      <c r="H80" s="104"/>
      <c r="I80" s="104"/>
      <c r="J80" s="104">
        <v>-1</v>
      </c>
      <c r="K80" s="104">
        <v>0</v>
      </c>
      <c r="L80" s="104">
        <v>0</v>
      </c>
      <c r="M80" s="104">
        <v>2</v>
      </c>
      <c r="N80" s="104"/>
      <c r="O80" s="104"/>
      <c r="P80" s="104">
        <v>0</v>
      </c>
      <c r="Q80" s="104">
        <v>2</v>
      </c>
      <c r="R80" s="104">
        <v>0</v>
      </c>
      <c r="S80" s="104">
        <v>1</v>
      </c>
      <c r="U80">
        <f ca="1">OFFSET(working!$O$1,working!$AN75,0)</f>
        <v>0</v>
      </c>
      <c r="V80">
        <f ca="1">OFFSET(working!$O$1,working!$AN75,1)</f>
        <v>0</v>
      </c>
      <c r="W80">
        <f ca="1">OFFSET(working!$O$1,working!$AN75,2)</f>
        <v>0</v>
      </c>
      <c r="X80">
        <f ca="1">OFFSET(working!$O$1,working!$AN75,3)</f>
        <v>0</v>
      </c>
      <c r="Y80">
        <f ca="1">OFFSET(working!$O$1,working!$AN75,4)</f>
        <v>0</v>
      </c>
      <c r="Z80">
        <f ca="1">OFFSET(working!$O$1,working!$AN75,5)</f>
        <v>0</v>
      </c>
      <c r="AA80">
        <f ca="1">OFFSET(working!$O$1,working!$AN75,6)</f>
        <v>0</v>
      </c>
      <c r="AB80">
        <f ca="1">OFFSET(working!$O$1,working!$AN75,7)</f>
        <v>0</v>
      </c>
      <c r="AD80" s="88">
        <f t="shared" ca="1" si="6"/>
        <v>0</v>
      </c>
      <c r="AE80" s="89">
        <f t="shared" ca="1" si="7"/>
        <v>0</v>
      </c>
      <c r="AF80" s="89">
        <f t="shared" ca="1" si="8"/>
        <v>0</v>
      </c>
      <c r="AG80" s="90">
        <f ca="1">OFFSET(working!$W$1,working!$AN75,0)</f>
        <v>5</v>
      </c>
      <c r="AI80" t="str">
        <f ca="1">OFFSET(working!$O$1,working!$AL78,12)</f>
        <v>Short</v>
      </c>
      <c r="AK80" s="88">
        <f t="shared" ca="1" si="9"/>
        <v>1</v>
      </c>
      <c r="AL80" s="89">
        <f t="shared" ca="1" si="10"/>
        <v>0</v>
      </c>
      <c r="AM80" s="90">
        <f t="shared" ca="1" si="11"/>
        <v>0</v>
      </c>
      <c r="AO80" t="str">
        <f ca="1">OFFSET(working!$AB$1,working!$AN75,0)</f>
        <v>Notification of potential penalties</v>
      </c>
      <c r="AP80" t="str">
        <f ca="1">OFFSET(working!$AC$1,working!$AN75,0)</f>
        <v>http://www.konsult.leeds.ac.uk/pg/09/</v>
      </c>
    </row>
    <row r="81" spans="1:42">
      <c r="A81" s="120" t="s">
        <v>400</v>
      </c>
      <c r="B81" s="120" t="s">
        <v>347</v>
      </c>
      <c r="C81" s="86" t="s">
        <v>399</v>
      </c>
      <c r="D81" s="104">
        <v>0</v>
      </c>
      <c r="E81" s="104">
        <v>3</v>
      </c>
      <c r="F81" s="104">
        <v>0</v>
      </c>
      <c r="G81" s="104">
        <v>2</v>
      </c>
      <c r="H81" s="104">
        <v>0</v>
      </c>
      <c r="I81" s="104">
        <v>3</v>
      </c>
      <c r="J81" s="104">
        <v>0</v>
      </c>
      <c r="K81" s="104">
        <v>4</v>
      </c>
      <c r="L81" s="104">
        <v>0</v>
      </c>
      <c r="M81" s="104">
        <v>3</v>
      </c>
      <c r="N81" s="104"/>
      <c r="O81" s="104"/>
      <c r="P81" s="104"/>
      <c r="Q81" s="104"/>
      <c r="R81" s="104">
        <v>0</v>
      </c>
      <c r="S81" s="104">
        <v>1</v>
      </c>
      <c r="U81">
        <f ca="1">OFFSET(working!$O$1,working!$AN76,0)</f>
        <v>4</v>
      </c>
      <c r="V81">
        <f ca="1">OFFSET(working!$O$1,working!$AN76,1)</f>
        <v>4</v>
      </c>
      <c r="W81">
        <f ca="1">OFFSET(working!$O$1,working!$AN76,2)</f>
        <v>5</v>
      </c>
      <c r="X81">
        <f ca="1">OFFSET(working!$O$1,working!$AN76,3)</f>
        <v>5</v>
      </c>
      <c r="Y81">
        <f ca="1">OFFSET(working!$O$1,working!$AN76,4)</f>
        <v>5</v>
      </c>
      <c r="Z81">
        <f ca="1">OFFSET(working!$O$1,working!$AN76,5)</f>
        <v>1</v>
      </c>
      <c r="AA81">
        <f ca="1">OFFSET(working!$O$1,working!$AN76,6)</f>
        <v>4</v>
      </c>
      <c r="AB81">
        <f ca="1">OFFSET(working!$O$1,working!$AN76,7)</f>
        <v>5</v>
      </c>
      <c r="AD81" s="88">
        <f t="shared" ca="1" si="6"/>
        <v>4</v>
      </c>
      <c r="AE81" s="89">
        <f t="shared" ca="1" si="7"/>
        <v>5</v>
      </c>
      <c r="AF81" s="89">
        <f t="shared" ca="1" si="8"/>
        <v>5</v>
      </c>
      <c r="AG81" s="90">
        <f ca="1">OFFSET(working!$W$1,working!$AN76,0)</f>
        <v>0</v>
      </c>
      <c r="AI81" t="str">
        <f ca="1">OFFSET(working!$O$1,working!$AL79,12)</f>
        <v>Short</v>
      </c>
      <c r="AK81" s="88">
        <f t="shared" ca="1" si="9"/>
        <v>1</v>
      </c>
      <c r="AL81" s="89">
        <f t="shared" ca="1" si="10"/>
        <v>0</v>
      </c>
      <c r="AM81" s="90">
        <f t="shared" ca="1" si="11"/>
        <v>0</v>
      </c>
      <c r="AO81" t="str">
        <f ca="1">OFFSET(working!$AB$1,working!$AN76,0)</f>
        <v>Spatially integrated land use and transport networks</v>
      </c>
      <c r="AP81" t="str">
        <f ca="1">OFFSET(working!$AC$1,working!$AN76,0)</f>
        <v>http://www.konsult.leeds.ac.uk/pg/10/</v>
      </c>
    </row>
    <row r="82" spans="1:42">
      <c r="A82" s="121"/>
      <c r="B82" s="121"/>
      <c r="C82" s="86" t="s">
        <v>401</v>
      </c>
      <c r="D82" s="104">
        <v>0</v>
      </c>
      <c r="E82" s="104">
        <v>1</v>
      </c>
      <c r="F82" s="104">
        <v>0</v>
      </c>
      <c r="G82" s="104">
        <v>3</v>
      </c>
      <c r="H82" s="104">
        <v>0</v>
      </c>
      <c r="I82" s="104">
        <v>3</v>
      </c>
      <c r="J82" s="104">
        <v>0</v>
      </c>
      <c r="K82" s="104">
        <v>1</v>
      </c>
      <c r="L82" s="104">
        <v>0</v>
      </c>
      <c r="M82" s="104">
        <v>3</v>
      </c>
      <c r="N82" s="104"/>
      <c r="O82" s="104"/>
      <c r="P82" s="104"/>
      <c r="Q82" s="104"/>
      <c r="R82" s="104">
        <v>0</v>
      </c>
      <c r="S82" s="104">
        <v>1</v>
      </c>
      <c r="U82">
        <f ca="1">OFFSET(working!$O$1,working!$AN77,0)</f>
        <v>5</v>
      </c>
      <c r="V82">
        <f ca="1">OFFSET(working!$O$1,working!$AN77,1)</f>
        <v>5</v>
      </c>
      <c r="W82">
        <f ca="1">OFFSET(working!$O$1,working!$AN77,2)</f>
        <v>5</v>
      </c>
      <c r="X82">
        <f ca="1">OFFSET(working!$O$1,working!$AN77,3)</f>
        <v>4</v>
      </c>
      <c r="Y82">
        <f ca="1">OFFSET(working!$O$1,working!$AN77,4)</f>
        <v>5</v>
      </c>
      <c r="Z82">
        <f ca="1">OFFSET(working!$O$1,working!$AN77,5)</f>
        <v>5</v>
      </c>
      <c r="AA82">
        <f ca="1">OFFSET(working!$O$1,working!$AN77,6)</f>
        <v>5</v>
      </c>
      <c r="AB82">
        <f ca="1">OFFSET(working!$O$1,working!$AN77,7)</f>
        <v>5</v>
      </c>
      <c r="AD82" s="88">
        <f t="shared" ca="1" si="6"/>
        <v>4</v>
      </c>
      <c r="AE82" s="89">
        <f t="shared" ca="1" si="7"/>
        <v>4</v>
      </c>
      <c r="AF82" s="89">
        <f t="shared" ca="1" si="8"/>
        <v>5</v>
      </c>
      <c r="AG82" s="90">
        <f ca="1">OFFSET(working!$W$1,working!$AN77,0)</f>
        <v>0</v>
      </c>
      <c r="AI82" t="str">
        <f ca="1">OFFSET(working!$O$1,working!$AL80,12)</f>
        <v>Implementation</v>
      </c>
      <c r="AK82" s="88">
        <f t="shared" ca="1" si="9"/>
        <v>0</v>
      </c>
      <c r="AL82" s="89">
        <f t="shared" ca="1" si="10"/>
        <v>0</v>
      </c>
      <c r="AM82" s="90">
        <f t="shared" ca="1" si="11"/>
        <v>0</v>
      </c>
      <c r="AO82" t="str">
        <f ca="1">OFFSET(working!$AB$1,working!$AN77,0)</f>
        <v>Land use development oriented to public transport</v>
      </c>
      <c r="AP82" t="str">
        <f ca="1">OFFSET(working!$AC$1,working!$AN77,0)</f>
        <v>http://www.konsult.leeds.ac.uk/pg/26/</v>
      </c>
    </row>
    <row r="83" spans="1:42">
      <c r="A83" s="121"/>
      <c r="B83" s="120" t="s">
        <v>409</v>
      </c>
      <c r="C83" s="86" t="s">
        <v>418</v>
      </c>
      <c r="D83" s="104">
        <v>0</v>
      </c>
      <c r="E83" s="104">
        <v>1</v>
      </c>
      <c r="F83" s="104">
        <v>-1</v>
      </c>
      <c r="G83" s="104">
        <v>0</v>
      </c>
      <c r="H83" s="104">
        <v>-1</v>
      </c>
      <c r="I83" s="104">
        <v>0</v>
      </c>
      <c r="J83" s="104">
        <v>0</v>
      </c>
      <c r="K83" s="104">
        <v>1</v>
      </c>
      <c r="L83" s="104">
        <v>0</v>
      </c>
      <c r="M83" s="104">
        <v>0</v>
      </c>
      <c r="N83" s="104"/>
      <c r="O83" s="104"/>
      <c r="P83" s="104"/>
      <c r="Q83" s="104"/>
      <c r="R83" s="104">
        <v>-3</v>
      </c>
      <c r="S83" s="104">
        <v>0</v>
      </c>
      <c r="U83">
        <f ca="1">OFFSET(working!$O$1,working!$AN78,0)</f>
        <v>4</v>
      </c>
      <c r="V83">
        <f ca="1">OFFSET(working!$O$1,working!$AN78,1)</f>
        <v>3</v>
      </c>
      <c r="W83">
        <f ca="1">OFFSET(working!$O$1,working!$AN78,2)</f>
        <v>2</v>
      </c>
      <c r="X83">
        <f ca="1">OFFSET(working!$O$1,working!$AN78,3)</f>
        <v>1</v>
      </c>
      <c r="Y83">
        <f ca="1">OFFSET(working!$O$1,working!$AN78,4)</f>
        <v>3</v>
      </c>
      <c r="Z83">
        <f ca="1">OFFSET(working!$O$1,working!$AN78,5)</f>
        <v>4</v>
      </c>
      <c r="AA83">
        <f ca="1">OFFSET(working!$O$1,working!$AN78,6)</f>
        <v>1</v>
      </c>
      <c r="AB83">
        <f ca="1">OFFSET(working!$O$1,working!$AN78,7)</f>
        <v>2</v>
      </c>
      <c r="AD83" s="88">
        <f t="shared" ca="1" si="6"/>
        <v>2</v>
      </c>
      <c r="AE83" s="89">
        <f t="shared" ca="1" si="7"/>
        <v>2</v>
      </c>
      <c r="AF83" s="89">
        <f t="shared" ca="1" si="8"/>
        <v>2</v>
      </c>
      <c r="AG83" s="90">
        <f ca="1">OFFSET(working!$W$1,working!$AN78,0)</f>
        <v>0</v>
      </c>
      <c r="AI83" t="str">
        <f ca="1">OFFSET(working!$O$1,working!$AL81,12)</f>
        <v>Implementation</v>
      </c>
      <c r="AK83" s="88">
        <f t="shared" ca="1" si="9"/>
        <v>0</v>
      </c>
      <c r="AL83" s="89">
        <f t="shared" ca="1" si="10"/>
        <v>0</v>
      </c>
      <c r="AM83" s="90">
        <f t="shared" ca="1" si="11"/>
        <v>0</v>
      </c>
      <c r="AO83" t="str">
        <f ca="1">OFFSET(working!$AB$1,working!$AN78,0)</f>
        <v>Infrastructure levy applied to new developments</v>
      </c>
      <c r="AP83" t="str">
        <f ca="1">OFFSET(working!$AC$1,working!$AN78,0)</f>
        <v>http://www.konsult.leeds.ac.uk/pg/53/</v>
      </c>
    </row>
    <row r="84" spans="1:42">
      <c r="A84" s="121"/>
      <c r="B84" s="121"/>
      <c r="C84" s="86" t="s">
        <v>419</v>
      </c>
      <c r="D84" s="105">
        <v>0</v>
      </c>
      <c r="E84" s="105">
        <v>2</v>
      </c>
      <c r="F84" s="105">
        <v>0</v>
      </c>
      <c r="G84" s="105">
        <v>0</v>
      </c>
      <c r="H84" s="105">
        <v>0</v>
      </c>
      <c r="I84" s="105">
        <v>0</v>
      </c>
      <c r="J84" s="105">
        <v>-2</v>
      </c>
      <c r="K84" s="105">
        <v>0</v>
      </c>
      <c r="L84" s="105">
        <v>0</v>
      </c>
      <c r="M84" s="105">
        <v>0</v>
      </c>
      <c r="N84" s="105"/>
      <c r="O84" s="105"/>
      <c r="P84" s="105"/>
      <c r="Q84" s="105"/>
      <c r="R84" s="105">
        <v>-3</v>
      </c>
      <c r="S84" s="105">
        <v>0</v>
      </c>
      <c r="U84">
        <f ca="1">OFFSET(working!$O$1,working!$AN79,0)</f>
        <v>4</v>
      </c>
      <c r="V84">
        <f ca="1">OFFSET(working!$O$1,working!$AN79,1)</f>
        <v>3</v>
      </c>
      <c r="W84">
        <f ca="1">OFFSET(working!$O$1,working!$AN79,2)</f>
        <v>2</v>
      </c>
      <c r="X84">
        <f ca="1">OFFSET(working!$O$1,working!$AN79,3)</f>
        <v>1</v>
      </c>
      <c r="Y84">
        <f ca="1">OFFSET(working!$O$1,working!$AN79,4)</f>
        <v>3</v>
      </c>
      <c r="Z84">
        <f ca="1">OFFSET(working!$O$1,working!$AN79,5)</f>
        <v>4</v>
      </c>
      <c r="AA84">
        <f ca="1">OFFSET(working!$O$1,working!$AN79,6)</f>
        <v>1</v>
      </c>
      <c r="AB84">
        <f ca="1">OFFSET(working!$O$1,working!$AN79,7)</f>
        <v>2</v>
      </c>
      <c r="AD84" s="88">
        <f t="shared" ca="1" si="6"/>
        <v>2</v>
      </c>
      <c r="AE84" s="89">
        <f t="shared" ca="1" si="7"/>
        <v>2</v>
      </c>
      <c r="AF84" s="89">
        <f t="shared" ca="1" si="8"/>
        <v>2</v>
      </c>
      <c r="AG84" s="90">
        <f ca="1">OFFSET(working!$W$1,working!$AN79,0)</f>
        <v>0</v>
      </c>
      <c r="AI84" t="str">
        <f ca="1">OFFSET(working!$O$1,working!$AL82,12)</f>
        <v>Implementation</v>
      </c>
      <c r="AK84" s="88">
        <f t="shared" ca="1" si="9"/>
        <v>0</v>
      </c>
      <c r="AL84" s="89">
        <f t="shared" ca="1" si="10"/>
        <v>0</v>
      </c>
      <c r="AM84" s="90">
        <f t="shared" ca="1" si="11"/>
        <v>0</v>
      </c>
      <c r="AO84" t="str">
        <f ca="1">OFFSET(working!$AB$1,working!$AN79,0)</f>
        <v>Capturing land value gains from transport improvements</v>
      </c>
      <c r="AP84" t="str">
        <f ca="1">OFFSET(working!$AC$1,working!$AN79,0)</f>
        <v>http://www.konsult.leeds.ac.uk/pg/53/</v>
      </c>
    </row>
  </sheetData>
  <mergeCells count="44">
    <mergeCell ref="B83:B84"/>
    <mergeCell ref="B81:B82"/>
    <mergeCell ref="A81:A84"/>
    <mergeCell ref="A33:A40"/>
    <mergeCell ref="B18:B21"/>
    <mergeCell ref="A7:A32"/>
    <mergeCell ref="A48:A73"/>
    <mergeCell ref="A41:A47"/>
    <mergeCell ref="B76:B80"/>
    <mergeCell ref="B70:B73"/>
    <mergeCell ref="B60:B67"/>
    <mergeCell ref="B49:B58"/>
    <mergeCell ref="B41:B47"/>
    <mergeCell ref="B34:B39"/>
    <mergeCell ref="B22:B30"/>
    <mergeCell ref="A74:A80"/>
    <mergeCell ref="H5:I5"/>
    <mergeCell ref="F5:G5"/>
    <mergeCell ref="D5:E5"/>
    <mergeCell ref="B9:B10"/>
    <mergeCell ref="B12:B17"/>
    <mergeCell ref="L5:M5"/>
    <mergeCell ref="J5:K5"/>
    <mergeCell ref="X1:X6"/>
    <mergeCell ref="U1:U6"/>
    <mergeCell ref="V1:V6"/>
    <mergeCell ref="W1:W6"/>
    <mergeCell ref="R5:S5"/>
    <mergeCell ref="P5:Q5"/>
    <mergeCell ref="N5:O5"/>
    <mergeCell ref="AK1:AM3"/>
    <mergeCell ref="AK4:AK6"/>
    <mergeCell ref="AL4:AL6"/>
    <mergeCell ref="AM4:AM6"/>
    <mergeCell ref="Y1:Y6"/>
    <mergeCell ref="AI1:AI6"/>
    <mergeCell ref="AA1:AA6"/>
    <mergeCell ref="AB1:AB6"/>
    <mergeCell ref="Z1:Z6"/>
    <mergeCell ref="AD1:AG1"/>
    <mergeCell ref="AD2:AD6"/>
    <mergeCell ref="AE2:AE6"/>
    <mergeCell ref="AF2:AF6"/>
    <mergeCell ref="AG2:AG6"/>
  </mergeCells>
  <conditionalFormatting pivot="1" sqref="D7:D84 F7:F84 H7:H84 J7:J84 L7:L84 N7:N84 P7:P84 R7:R84">
    <cfRule type="dataBar" priority="18">
      <dataBar showValue="0">
        <cfvo type="num" val="-5"/>
        <cfvo type="num" val="0"/>
        <color theme="9"/>
      </dataBar>
      <extLst>
        <ext xmlns:x14="http://schemas.microsoft.com/office/spreadsheetml/2009/9/main" uri="{B025F937-C7B1-47D3-B67F-A62EFF666E3E}">
          <x14:id>{B4FC2491-0C83-41B9-B7A8-481E8AFA31B9}</x14:id>
        </ext>
      </extLst>
    </cfRule>
  </conditionalFormatting>
  <conditionalFormatting pivot="1" sqref="E7:E84 G7:G84 I7:I84 K7:K84 M7:M84 O7:O84 Q7:Q84 S7:S84">
    <cfRule type="dataBar" priority="17">
      <dataBar showValue="0">
        <cfvo type="num" val="0"/>
        <cfvo type="num" val="5"/>
        <color theme="9"/>
      </dataBar>
      <extLst>
        <ext xmlns:x14="http://schemas.microsoft.com/office/spreadsheetml/2009/9/main" uri="{B025F937-C7B1-47D3-B67F-A62EFF666E3E}">
          <x14:id>{FF9772C8-80C9-476D-885E-A6E9717BE644}</x14:id>
        </ext>
      </extLst>
    </cfRule>
  </conditionalFormatting>
  <conditionalFormatting sqref="U7:AB84">
    <cfRule type="dataBar" priority="14">
      <dataBar showValue="0">
        <cfvo type="min"/>
        <cfvo type="max"/>
        <color rgb="FF63C384"/>
      </dataBar>
      <extLst>
        <ext xmlns:x14="http://schemas.microsoft.com/office/spreadsheetml/2009/9/main" uri="{B025F937-C7B1-47D3-B67F-A62EFF666E3E}">
          <x14:id>{F2D48796-F2DD-4A68-8260-E16A991F0F3B}</x14:id>
        </ext>
      </extLst>
    </cfRule>
  </conditionalFormatting>
  <conditionalFormatting sqref="U81:AB84">
    <cfRule type="dataBar" priority="7">
      <dataBar showValue="0">
        <cfvo type="min"/>
        <cfvo type="max"/>
        <color rgb="FF63C384"/>
      </dataBar>
      <extLst>
        <ext xmlns:x14="http://schemas.microsoft.com/office/spreadsheetml/2009/9/main" uri="{B025F937-C7B1-47D3-B67F-A62EFF666E3E}">
          <x14:id>{CAA8584E-EC3E-4D7C-84E5-DC02E06D07A3}</x14:id>
        </ext>
      </extLst>
    </cfRule>
  </conditionalFormatting>
  <conditionalFormatting sqref="U81:AB84">
    <cfRule type="dataBar" priority="6">
      <dataBar showValue="0">
        <cfvo type="min"/>
        <cfvo type="max"/>
        <color rgb="FF63C384"/>
      </dataBar>
      <extLst>
        <ext xmlns:x14="http://schemas.microsoft.com/office/spreadsheetml/2009/9/main" uri="{B025F937-C7B1-47D3-B67F-A62EFF666E3E}">
          <x14:id>{242C4A4D-F025-487A-AC99-968A2243F21A}</x14:id>
        </ext>
      </extLst>
    </cfRule>
  </conditionalFormatting>
  <conditionalFormatting sqref="AD7:AG84">
    <cfRule type="dataBar" priority="37">
      <dataBar showValue="0">
        <cfvo type="min"/>
        <cfvo type="max"/>
        <color rgb="FF63C384"/>
      </dataBar>
      <extLst>
        <ext xmlns:x14="http://schemas.microsoft.com/office/spreadsheetml/2009/9/main" uri="{B025F937-C7B1-47D3-B67F-A62EFF666E3E}">
          <x14:id>{A545B97E-1199-4FF4-A2FA-AF44DAB02F50}</x14:id>
        </ext>
      </extLst>
    </cfRule>
  </conditionalFormatting>
  <conditionalFormatting sqref="AD82:AG84">
    <cfRule type="dataBar" priority="2">
      <dataBar showValue="0">
        <cfvo type="min"/>
        <cfvo type="max"/>
        <color rgb="FF63C384"/>
      </dataBar>
      <extLst>
        <ext xmlns:x14="http://schemas.microsoft.com/office/spreadsheetml/2009/9/main" uri="{B025F937-C7B1-47D3-B67F-A62EFF666E3E}">
          <x14:id>{B6EDAA39-5E5F-4B87-8DA2-A0DE2AF5CF45}</x14:id>
        </ext>
      </extLst>
    </cfRule>
  </conditionalFormatting>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pivot="1">
          <x14:cfRule type="dataBar" id="{B4FC2491-0C83-41B9-B7A8-481E8AFA31B9}">
            <x14:dataBar minLength="0" maxLength="100" gradient="0">
              <x14:cfvo type="num">
                <xm:f>-5</xm:f>
              </x14:cfvo>
              <x14:cfvo type="num">
                <xm:f>0</xm:f>
              </x14:cfvo>
              <x14:negativeFillColor theme="5"/>
              <x14:axisColor rgb="FF000000"/>
            </x14:dataBar>
          </x14:cfRule>
          <xm:sqref>D7:D84 F7:F84 H7:H84 J7:J84 L7:L84 N7:N84 P7:P84 R7:R84</xm:sqref>
        </x14:conditionalFormatting>
        <x14:conditionalFormatting xmlns:xm="http://schemas.microsoft.com/office/excel/2006/main" pivot="1">
          <x14:cfRule type="dataBar" id="{FF9772C8-80C9-476D-885E-A6E9717BE644}">
            <x14:dataBar minLength="0" maxLength="100" gradient="0" direction="leftToRight">
              <x14:cfvo type="num">
                <xm:f>0</xm:f>
              </x14:cfvo>
              <x14:cfvo type="num">
                <xm:f>5</xm:f>
              </x14:cfvo>
              <x14:negativeFillColor rgb="FFFF0000"/>
              <x14:axisColor rgb="FF000000"/>
            </x14:dataBar>
          </x14:cfRule>
          <xm:sqref>E7:E84 G7:G84 I7:I84 K7:K84 M7:M84 O7:O84 Q7:Q84 S7:S84</xm:sqref>
        </x14:conditionalFormatting>
        <x14:conditionalFormatting xmlns:xm="http://schemas.microsoft.com/office/excel/2006/main">
          <x14:cfRule type="dataBar" id="{F2D48796-F2DD-4A68-8260-E16A991F0F3B}">
            <x14:dataBar minLength="0" maxLength="100" gradient="0">
              <x14:cfvo type="autoMin"/>
              <x14:cfvo type="autoMax"/>
              <x14:negativeFillColor rgb="FFFF0000"/>
              <x14:axisColor rgb="FF000000"/>
            </x14:dataBar>
          </x14:cfRule>
          <xm:sqref>U7:AB84</xm:sqref>
        </x14:conditionalFormatting>
        <x14:conditionalFormatting xmlns:xm="http://schemas.microsoft.com/office/excel/2006/main">
          <x14:cfRule type="dataBar" id="{CAA8584E-EC3E-4D7C-84E5-DC02E06D07A3}">
            <x14:dataBar minLength="0" maxLength="100" gradient="0">
              <x14:cfvo type="autoMin"/>
              <x14:cfvo type="autoMax"/>
              <x14:negativeFillColor rgb="FFFF0000"/>
              <x14:axisColor rgb="FF000000"/>
            </x14:dataBar>
          </x14:cfRule>
          <xm:sqref>U81:AB84</xm:sqref>
        </x14:conditionalFormatting>
        <x14:conditionalFormatting xmlns:xm="http://schemas.microsoft.com/office/excel/2006/main">
          <x14:cfRule type="dataBar" id="{242C4A4D-F025-487A-AC99-968A2243F21A}">
            <x14:dataBar minLength="0" maxLength="100" gradient="0">
              <x14:cfvo type="autoMin"/>
              <x14:cfvo type="autoMax"/>
              <x14:negativeFillColor rgb="FFFF0000"/>
              <x14:axisColor rgb="FF000000"/>
            </x14:dataBar>
          </x14:cfRule>
          <xm:sqref>U81:AB84</xm:sqref>
        </x14:conditionalFormatting>
        <x14:conditionalFormatting xmlns:xm="http://schemas.microsoft.com/office/excel/2006/main">
          <x14:cfRule type="dataBar" id="{A545B97E-1199-4FF4-A2FA-AF44DAB02F50}">
            <x14:dataBar minLength="0" maxLength="100" gradient="0">
              <x14:cfvo type="autoMin"/>
              <x14:cfvo type="autoMax"/>
              <x14:negativeFillColor rgb="FFFF0000"/>
              <x14:axisColor rgb="FF000000"/>
            </x14:dataBar>
          </x14:cfRule>
          <xm:sqref>AD7:AG84</xm:sqref>
        </x14:conditionalFormatting>
        <x14:conditionalFormatting xmlns:xm="http://schemas.microsoft.com/office/excel/2006/main">
          <x14:cfRule type="dataBar" id="{B6EDAA39-5E5F-4B87-8DA2-A0DE2AF5CF45}">
            <x14:dataBar minLength="0" maxLength="100" gradient="0">
              <x14:cfvo type="autoMin"/>
              <x14:cfvo type="autoMax"/>
              <x14:negativeFillColor rgb="FFFF0000"/>
              <x14:axisColor rgb="FF000000"/>
            </x14:dataBar>
          </x14:cfRule>
          <xm:sqref>AD82:AG84</xm:sqref>
        </x14:conditionalFormatting>
        <x14:conditionalFormatting xmlns:xm="http://schemas.microsoft.com/office/excel/2006/main">
          <x14:cfRule type="expression" priority="10" id="{00000000-000E-0000-0200-000008000000}">
            <xm:f>working!AM2="New"</xm:f>
            <x14:dxf>
              <font>
                <b val="0"/>
                <i/>
                <u val="none"/>
              </font>
              <fill>
                <patternFill>
                  <bgColor rgb="FFFFC000"/>
                </patternFill>
              </fill>
            </x14:dxf>
          </x14:cfRule>
          <xm:sqref>C7:C84</xm:sqref>
        </x14:conditionalFormatting>
        <x14:conditionalFormatting xmlns:xm="http://schemas.microsoft.com/office/excel/2006/main">
          <x14:cfRule type="iconSet" priority="3" id="{2DA37910-9BBE-4BC0-9723-BCA5DD9F1C4E}">
            <x14:iconSet iconSet="3Symbols2" showValue="0" custom="1">
              <x14:cfvo type="percent">
                <xm:f>0</xm:f>
              </x14:cfvo>
              <x14:cfvo type="percent">
                <xm:f>33</xm:f>
              </x14:cfvo>
              <x14:cfvo type="percent">
                <xm:f>67</xm:f>
              </x14:cfvo>
              <x14:cfIcon iconSet="NoIcons" iconId="0"/>
              <x14:cfIcon iconSet="NoIcons" iconId="0"/>
              <x14:cfIcon iconSet="3Symbols2" iconId="2"/>
            </x14:iconSet>
          </x14:cfRule>
          <xm:sqref>AK7:AM84</xm:sqref>
        </x14:conditionalFormatting>
        <x14:conditionalFormatting xmlns:xm="http://schemas.microsoft.com/office/excel/2006/main">
          <x14:cfRule type="iconSet" priority="1" id="{20584410-A617-4E15-9AB1-6A58C0C4DE6A}">
            <x14:iconSet iconSet="3Symbols2" showValue="0" custom="1">
              <x14:cfvo type="percent">
                <xm:f>0</xm:f>
              </x14:cfvo>
              <x14:cfvo type="percent">
                <xm:f>33</xm:f>
              </x14:cfvo>
              <x14:cfvo type="percent">
                <xm:f>67</xm:f>
              </x14:cfvo>
              <x14:cfIcon iconSet="NoIcons" iconId="0"/>
              <x14:cfIcon iconSet="NoIcons" iconId="0"/>
              <x14:cfIcon iconSet="3Symbols2" iconId="2"/>
            </x14:iconSet>
          </x14:cfRule>
          <xm:sqref>AK82:AM84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3AAB-3DF8-4F6D-AA78-ABA2B7BF13F9}">
  <sheetPr codeName="Sheet4"/>
  <dimension ref="A1:D61"/>
  <sheetViews>
    <sheetView workbookViewId="0"/>
  </sheetViews>
  <sheetFormatPr defaultColWidth="9.140625" defaultRowHeight="13.15" customHeight="1"/>
  <cols>
    <col min="1" max="1" width="46.85546875" style="70" bestFit="1" customWidth="1"/>
    <col min="2" max="2" width="41" style="77" bestFit="1" customWidth="1"/>
    <col min="3" max="3" width="9.140625" style="70"/>
    <col min="4" max="4" width="20.5703125" style="70" bestFit="1" customWidth="1"/>
    <col min="5" max="6" width="9.140625" style="70"/>
    <col min="7" max="7" width="40.140625" style="70" bestFit="1" customWidth="1"/>
    <col min="8" max="8" width="22.28515625" style="70" customWidth="1"/>
    <col min="9" max="9" width="37.28515625" style="70" bestFit="1" customWidth="1"/>
    <col min="10" max="16384" width="9.140625" style="70"/>
  </cols>
  <sheetData>
    <row r="1" spans="1:4" ht="13.15" customHeight="1" thickBot="1">
      <c r="A1" s="76" t="s">
        <v>464</v>
      </c>
      <c r="B1" s="77" t="s">
        <v>465</v>
      </c>
      <c r="D1" s="70" t="s">
        <v>466</v>
      </c>
    </row>
    <row r="2" spans="1:4" ht="13.15" customHeight="1">
      <c r="A2" s="69" t="s">
        <v>69</v>
      </c>
      <c r="B2" s="78"/>
      <c r="D2" s="71" t="s">
        <v>219</v>
      </c>
    </row>
    <row r="3" spans="1:4" ht="13.15" customHeight="1">
      <c r="A3" s="72" t="s">
        <v>131</v>
      </c>
      <c r="B3" s="73" t="s">
        <v>467</v>
      </c>
      <c r="D3" s="74" t="s">
        <v>236</v>
      </c>
    </row>
    <row r="4" spans="1:4" ht="13.15" customHeight="1">
      <c r="A4" s="72" t="s">
        <v>165</v>
      </c>
      <c r="B4" s="73" t="s">
        <v>467</v>
      </c>
      <c r="D4" s="74" t="s">
        <v>420</v>
      </c>
    </row>
    <row r="5" spans="1:4" ht="13.15" customHeight="1">
      <c r="A5" s="72" t="s">
        <v>176</v>
      </c>
      <c r="B5" s="73" t="s">
        <v>467</v>
      </c>
      <c r="D5" s="74" t="s">
        <v>468</v>
      </c>
    </row>
    <row r="6" spans="1:4" ht="13.15" customHeight="1">
      <c r="A6" s="72" t="s">
        <v>192</v>
      </c>
      <c r="B6" s="73"/>
      <c r="D6" s="74" t="s">
        <v>137</v>
      </c>
    </row>
    <row r="7" spans="1:4" ht="13.15" customHeight="1">
      <c r="A7" s="75" t="s">
        <v>218</v>
      </c>
      <c r="B7" s="73" t="s">
        <v>469</v>
      </c>
      <c r="D7" s="74" t="s">
        <v>177</v>
      </c>
    </row>
    <row r="8" spans="1:4" ht="13.15" customHeight="1">
      <c r="A8" s="75" t="s">
        <v>232</v>
      </c>
      <c r="B8" s="73"/>
      <c r="D8" s="74" t="s">
        <v>206</v>
      </c>
    </row>
    <row r="9" spans="1:4" ht="13.15" customHeight="1" thickBot="1">
      <c r="A9" s="79"/>
      <c r="B9" s="80"/>
      <c r="D9" s="74" t="s">
        <v>454</v>
      </c>
    </row>
    <row r="10" spans="1:4" ht="13.15" customHeight="1">
      <c r="A10" s="81"/>
      <c r="D10" s="74" t="s">
        <v>171</v>
      </c>
    </row>
    <row r="11" spans="1:4" ht="13.15" customHeight="1">
      <c r="A11" s="81"/>
      <c r="D11" s="74" t="s">
        <v>409</v>
      </c>
    </row>
    <row r="12" spans="1:4" ht="13.15" customHeight="1">
      <c r="A12" s="81"/>
      <c r="D12" s="74" t="s">
        <v>347</v>
      </c>
    </row>
    <row r="13" spans="1:4" ht="13.15" customHeight="1">
      <c r="A13" s="81"/>
      <c r="D13" s="74" t="s">
        <v>115</v>
      </c>
    </row>
    <row r="14" spans="1:4" ht="13.15" customHeight="1">
      <c r="A14" s="81"/>
      <c r="D14" s="74" t="s">
        <v>144</v>
      </c>
    </row>
    <row r="15" spans="1:4" ht="13.15" customHeight="1">
      <c r="A15" s="81"/>
      <c r="D15" s="74" t="s">
        <v>153</v>
      </c>
    </row>
    <row r="16" spans="1:4" ht="13.15" customHeight="1">
      <c r="A16" s="81"/>
      <c r="D16" s="74" t="s">
        <v>184</v>
      </c>
    </row>
    <row r="17" spans="1:4" ht="13.15" customHeight="1">
      <c r="A17" s="81"/>
      <c r="D17" s="74"/>
    </row>
    <row r="18" spans="1:4" ht="13.15" customHeight="1">
      <c r="A18" s="81"/>
      <c r="D18" s="74"/>
    </row>
    <row r="19" spans="1:4" ht="13.15" customHeight="1">
      <c r="A19" s="81"/>
      <c r="D19" s="74"/>
    </row>
    <row r="20" spans="1:4" ht="13.15" customHeight="1">
      <c r="A20" s="81"/>
      <c r="D20" s="74"/>
    </row>
    <row r="21" spans="1:4" ht="13.15" customHeight="1">
      <c r="A21" s="81"/>
      <c r="D21" s="74"/>
    </row>
    <row r="22" spans="1:4" ht="13.15" customHeight="1">
      <c r="A22" s="81"/>
      <c r="D22" s="74"/>
    </row>
    <row r="23" spans="1:4" ht="13.15" customHeight="1">
      <c r="A23" s="81"/>
      <c r="D23" s="74"/>
    </row>
    <row r="24" spans="1:4" ht="13.15" customHeight="1">
      <c r="A24" s="81"/>
      <c r="D24" s="74"/>
    </row>
    <row r="25" spans="1:4" ht="13.15" customHeight="1">
      <c r="A25" s="81"/>
      <c r="D25" s="74"/>
    </row>
    <row r="26" spans="1:4" ht="13.15" customHeight="1" thickBot="1">
      <c r="A26" s="81"/>
      <c r="D26" s="82"/>
    </row>
    <row r="27" spans="1:4" ht="13.15" customHeight="1">
      <c r="A27" s="81"/>
    </row>
    <row r="28" spans="1:4" ht="13.15" customHeight="1">
      <c r="A28" s="81"/>
    </row>
    <row r="29" spans="1:4" ht="13.15" customHeight="1">
      <c r="A29" s="81"/>
    </row>
    <row r="30" spans="1:4" ht="13.15" customHeight="1">
      <c r="A30" s="81"/>
    </row>
    <row r="31" spans="1:4" ht="13.15" customHeight="1">
      <c r="A31" s="81"/>
    </row>
    <row r="32" spans="1:4" ht="13.15" customHeight="1">
      <c r="A32" s="81"/>
    </row>
    <row r="33" spans="1:1" ht="13.15" customHeight="1">
      <c r="A33" s="81"/>
    </row>
    <row r="34" spans="1:1" ht="13.15" customHeight="1">
      <c r="A34" s="81"/>
    </row>
    <row r="35" spans="1:1" ht="13.15" customHeight="1">
      <c r="A35" s="81"/>
    </row>
    <row r="36" spans="1:1" ht="13.15" customHeight="1">
      <c r="A36" s="81"/>
    </row>
    <row r="37" spans="1:1" ht="13.15" customHeight="1">
      <c r="A37" s="81"/>
    </row>
    <row r="38" spans="1:1" ht="13.15" customHeight="1">
      <c r="A38" s="81"/>
    </row>
    <row r="39" spans="1:1" ht="13.15" customHeight="1">
      <c r="A39" s="81"/>
    </row>
    <row r="40" spans="1:1" ht="13.15" customHeight="1">
      <c r="A40" s="81"/>
    </row>
    <row r="41" spans="1:1" ht="13.15" customHeight="1">
      <c r="A41" s="81"/>
    </row>
    <row r="42" spans="1:1" ht="13.15" customHeight="1">
      <c r="A42" s="81"/>
    </row>
    <row r="43" spans="1:1" ht="13.15" customHeight="1">
      <c r="A43" s="81"/>
    </row>
    <row r="44" spans="1:1" ht="13.15" customHeight="1">
      <c r="A44" s="81"/>
    </row>
    <row r="45" spans="1:1" ht="13.15" customHeight="1">
      <c r="A45" s="81"/>
    </row>
    <row r="46" spans="1:1" ht="13.15" customHeight="1">
      <c r="A46" s="81"/>
    </row>
    <row r="47" spans="1:1" ht="13.15" customHeight="1">
      <c r="A47" s="81"/>
    </row>
    <row r="48" spans="1:1" ht="13.15" customHeight="1">
      <c r="A48" s="81"/>
    </row>
    <row r="49" spans="1:1" ht="13.15" customHeight="1">
      <c r="A49" s="81"/>
    </row>
    <row r="50" spans="1:1" ht="13.15" customHeight="1">
      <c r="A50" s="81"/>
    </row>
    <row r="51" spans="1:1" ht="13.15" customHeight="1">
      <c r="A51" s="81"/>
    </row>
    <row r="52" spans="1:1" ht="13.15" customHeight="1">
      <c r="A52" s="81"/>
    </row>
    <row r="53" spans="1:1" ht="13.15" customHeight="1">
      <c r="A53" s="81"/>
    </row>
    <row r="54" spans="1:1" ht="13.15" customHeight="1">
      <c r="A54" s="81"/>
    </row>
    <row r="55" spans="1:1" ht="13.15" customHeight="1">
      <c r="A55" s="81"/>
    </row>
    <row r="56" spans="1:1" ht="13.15" customHeight="1">
      <c r="A56" s="81"/>
    </row>
    <row r="57" spans="1:1" ht="13.15" customHeight="1">
      <c r="A57" s="81"/>
    </row>
    <row r="58" spans="1:1" ht="13.15" customHeight="1">
      <c r="A58" s="81"/>
    </row>
    <row r="59" spans="1:1" ht="13.15" customHeight="1">
      <c r="A59" s="81"/>
    </row>
    <row r="60" spans="1:1" ht="13.15" customHeight="1">
      <c r="A60" s="81"/>
    </row>
    <row r="61" spans="1:1" ht="13.15" customHeight="1">
      <c r="A61" s="81"/>
    </row>
  </sheetData>
  <sortState xmlns:xlrd2="http://schemas.microsoft.com/office/spreadsheetml/2017/richdata2" ref="G2:I74">
    <sortCondition ref="G2:G74"/>
    <sortCondition ref="H2:H74"/>
    <sortCondition ref="I2:I74"/>
  </sortState>
  <pageMargins left="0.7" right="0.7" top="0.75" bottom="0.75" header="0.3" footer="0.3"/>
  <pageSetup orientation="portrait" r:id="rId1"/>
  <headerFooter>
    <oddHeader>&amp;L&amp;16&amp;F&amp;R&amp;G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333F-14F0-4891-9B53-9B55012191ED}">
  <sheetPr codeName="Sheet6"/>
  <dimension ref="B19:C24"/>
  <sheetViews>
    <sheetView workbookViewId="0"/>
  </sheetViews>
  <sheetFormatPr defaultRowHeight="15"/>
  <sheetData>
    <row r="19" spans="2:3">
      <c r="B19" t="s">
        <v>470</v>
      </c>
    </row>
    <row r="20" spans="2:3">
      <c r="C20" t="s">
        <v>471</v>
      </c>
    </row>
    <row r="21" spans="2:3">
      <c r="B21" t="s">
        <v>472</v>
      </c>
    </row>
    <row r="22" spans="2:3">
      <c r="C22" t="s">
        <v>473</v>
      </c>
    </row>
    <row r="23" spans="2:3">
      <c r="C23" t="s">
        <v>474</v>
      </c>
    </row>
    <row r="24" spans="2:3">
      <c r="C24" t="s">
        <v>475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A8E9-BB15-4202-966B-80840FCA3693}">
  <sheetPr codeName="Sheet3"/>
  <dimension ref="A1:AU400"/>
  <sheetViews>
    <sheetView topLeftCell="Z22" workbookViewId="0">
      <selection activeCell="AC53" sqref="AC53"/>
    </sheetView>
  </sheetViews>
  <sheetFormatPr defaultColWidth="8.85546875" defaultRowHeight="15" customHeight="1"/>
  <cols>
    <col min="1" max="1" width="14.7109375" customWidth="1"/>
    <col min="2" max="2" width="29.140625" customWidth="1"/>
    <col min="3" max="3" width="84.140625" customWidth="1"/>
    <col min="4" max="4" width="5.42578125" bestFit="1" customWidth="1"/>
    <col min="5" max="6" width="8.85546875" customWidth="1"/>
    <col min="7" max="7" width="59.5703125" customWidth="1"/>
    <col min="8" max="8" width="36.7109375" customWidth="1"/>
    <col min="9" max="9" width="23.140625" bestFit="1" customWidth="1"/>
    <col min="10" max="10" width="29.5703125" customWidth="1"/>
    <col min="11" max="11" width="11.85546875" customWidth="1"/>
    <col min="12" max="12" width="11.85546875" bestFit="1" customWidth="1"/>
    <col min="13" max="13" width="11" bestFit="1" customWidth="1"/>
    <col min="14" max="14" width="34.7109375" style="70" bestFit="1" customWidth="1"/>
    <col min="15" max="15" width="11.85546875" style="70" bestFit="1" customWidth="1"/>
    <col min="16" max="16" width="11" style="70" bestFit="1" customWidth="1"/>
    <col min="17" max="18" width="11.85546875" style="70" bestFit="1" customWidth="1"/>
    <col min="19" max="19" width="11" style="70" bestFit="1" customWidth="1"/>
    <col min="20" max="21" width="11.85546875" style="70" bestFit="1" customWidth="1"/>
    <col min="22" max="22" width="11" style="70" bestFit="1" customWidth="1"/>
    <col min="26" max="26" width="14.28515625" customWidth="1"/>
    <col min="27" max="27" width="17.28515625" customWidth="1"/>
    <col min="28" max="28" width="84.7109375" customWidth="1"/>
    <col min="29" max="29" width="34.28515625" bestFit="1" customWidth="1"/>
    <col min="30" max="30" width="55.7109375" customWidth="1"/>
  </cols>
  <sheetData>
    <row r="1" spans="1:47" ht="15" customHeight="1">
      <c r="A1" s="37" t="s">
        <v>57</v>
      </c>
      <c r="B1" t="s">
        <v>476</v>
      </c>
      <c r="G1" s="70" t="s">
        <v>30</v>
      </c>
      <c r="H1" s="70" t="s">
        <v>370</v>
      </c>
      <c r="I1" s="70" t="s">
        <v>49</v>
      </c>
      <c r="J1" s="70" t="s">
        <v>35</v>
      </c>
      <c r="K1" s="70" t="s">
        <v>477</v>
      </c>
      <c r="L1" s="70" t="s">
        <v>478</v>
      </c>
      <c r="N1" s="70" t="s">
        <v>49</v>
      </c>
      <c r="O1" s="70" t="s">
        <v>479</v>
      </c>
      <c r="P1" s="70" t="s">
        <v>480</v>
      </c>
      <c r="Q1" s="70" t="s">
        <v>481</v>
      </c>
      <c r="R1" s="70" t="s">
        <v>482</v>
      </c>
      <c r="S1" s="70" t="s">
        <v>483</v>
      </c>
      <c r="T1" s="70" t="s">
        <v>484</v>
      </c>
      <c r="U1" s="70" t="s">
        <v>485</v>
      </c>
      <c r="V1" s="70" t="s">
        <v>486</v>
      </c>
      <c r="W1" s="70" t="s">
        <v>361</v>
      </c>
      <c r="X1" s="70" t="s">
        <v>487</v>
      </c>
      <c r="Y1" t="s">
        <v>488</v>
      </c>
      <c r="Z1" t="s">
        <v>489</v>
      </c>
      <c r="AA1" t="s">
        <v>490</v>
      </c>
      <c r="AB1" t="s">
        <v>33</v>
      </c>
      <c r="AC1" t="s">
        <v>463</v>
      </c>
      <c r="AD1" t="s">
        <v>491</v>
      </c>
      <c r="AE1" t="s">
        <v>492</v>
      </c>
      <c r="AF1" t="s">
        <v>493</v>
      </c>
      <c r="AG1" t="s">
        <v>494</v>
      </c>
      <c r="AH1" t="s">
        <v>495</v>
      </c>
      <c r="AI1" t="s">
        <v>496</v>
      </c>
      <c r="AJ1" t="s">
        <v>497</v>
      </c>
      <c r="AL1" t="s">
        <v>498</v>
      </c>
      <c r="AM1" t="s">
        <v>499</v>
      </c>
      <c r="AN1" t="s">
        <v>498</v>
      </c>
      <c r="AO1" t="s">
        <v>500</v>
      </c>
    </row>
    <row r="2" spans="1:47" ht="15" customHeight="1">
      <c r="G2" s="70" t="s">
        <v>376</v>
      </c>
      <c r="H2" s="70" t="s">
        <v>276</v>
      </c>
      <c r="I2" s="70" t="s">
        <v>392</v>
      </c>
      <c r="J2" s="70" t="s">
        <v>50</v>
      </c>
      <c r="K2" s="70">
        <v>0</v>
      </c>
      <c r="L2">
        <v>3</v>
      </c>
      <c r="N2" s="70" t="s">
        <v>375</v>
      </c>
      <c r="O2" s="70">
        <v>5</v>
      </c>
      <c r="P2" s="70">
        <v>5</v>
      </c>
      <c r="Q2" s="70">
        <v>4</v>
      </c>
      <c r="R2" s="70">
        <v>3</v>
      </c>
      <c r="S2" s="70">
        <v>5</v>
      </c>
      <c r="T2" s="70">
        <v>5</v>
      </c>
      <c r="U2" s="70">
        <v>5</v>
      </c>
      <c r="V2" s="70">
        <v>5</v>
      </c>
      <c r="Y2">
        <f t="shared" ref="Y2:Y33" si="0">MATCH(N2,I:I,0)-1</f>
        <v>9</v>
      </c>
      <c r="Z2" t="s">
        <v>501</v>
      </c>
      <c r="AA2" t="s">
        <v>502</v>
      </c>
      <c r="AB2" t="s">
        <v>503</v>
      </c>
      <c r="AC2" s="103" t="s">
        <v>504</v>
      </c>
      <c r="AE2">
        <v>-2</v>
      </c>
      <c r="AF2">
        <v>-3</v>
      </c>
      <c r="AG2">
        <v>-1</v>
      </c>
      <c r="AH2">
        <v>-2</v>
      </c>
      <c r="AI2">
        <v>-1</v>
      </c>
      <c r="AJ2">
        <v>-1</v>
      </c>
      <c r="AL2">
        <f>MATCH(Shortlisting!B7,working!N:N,0)-1</f>
        <v>2</v>
      </c>
      <c r="AM2" t="str">
        <f ca="1">OFFSET(working!$Z$1,working!$AL2,0)</f>
        <v>BAU</v>
      </c>
      <c r="AN2">
        <f>MATCH(Typology!C7,working!N:N,0)-1</f>
        <v>1</v>
      </c>
      <c r="AO2">
        <f>SUM(Shortlisting!E7,Shortlisting!G7,Shortlisting!I7,Shortlisting!K7,Shortlisting!M7,Shortlisting!O7,Shortlisting!Q7)</f>
        <v>7</v>
      </c>
      <c r="AQ2" t="b">
        <f ca="1">AND(working!AO2&lt;&gt;"",working!$AO2&lt;&gt;"",OR(working!$AO2=MIN(working!$AO$2:'working'!$AO$79),(working!$AO2-(MIN(working!$AO$2:'working'!$AO$79)-1))/(MAX(working!$AO$2:'working'!$AO$79)-(MIN(working!$AO$2:'working'!$AO$79)-1))*5&lt;=1))</f>
        <v>0</v>
      </c>
      <c r="AR2" t="b">
        <f ca="1">AND(working!AO2&lt;&gt;"",working!$AO2&lt;&gt;"",(working!$AO2-(MIN(working!$AO$2:'working'!$AO$79)-1))/(MAX(working!$AO$2:'working'!$AO$79)-(MIN(working!$AO$2:'working'!$AO$79)-1))*5&lt;=2)</f>
        <v>1</v>
      </c>
      <c r="AS2" t="b">
        <f ca="1">AND(working!AO2&lt;&gt;"",working!$AO2&lt;&gt;"",(working!$AO2-(MIN(working!$AO$2:'working'!$AO$79)-1))/(MAX(working!$AO$2:'working'!$AO$79)-(MIN(working!$AO$2:'working'!$AO$79)-1))*5&lt;=3)</f>
        <v>1</v>
      </c>
      <c r="AT2" t="b">
        <f ca="1">AND(working!AO2&lt;&gt;"",working!$AO2&lt;&gt;"",(working!$AO2-(MIN(working!$AO$2:'working'!$AO$79)-1))/(MAX(working!$AO$2:'working'!$AO$79)-(MIN(working!$AO$2:'working'!$AO$79)-1))*5&lt;=4)</f>
        <v>1</v>
      </c>
      <c r="AU2" t="b">
        <f ca="1">AND(working!AO2&lt;&gt;"",working!$AO2&lt;&gt;"",OR(working!$AO2=MAX(working!$AO$2:'working'!$AO$79),(working!$AO2-(MIN(working!$AO$2:'working'!$AO$79)-1))/(MAX(working!$AO$2:'working'!$AO$79)-(MIN(working!$AO$2:'working'!$AO$79)-1))*5&lt;=5))</f>
        <v>1</v>
      </c>
    </row>
    <row r="3" spans="1:47" ht="15" customHeight="1">
      <c r="A3" s="38" t="s">
        <v>505</v>
      </c>
      <c r="B3" s="87"/>
      <c r="C3" s="87"/>
      <c r="D3" s="87"/>
      <c r="G3" s="70" t="s">
        <v>376</v>
      </c>
      <c r="H3" s="70" t="s">
        <v>276</v>
      </c>
      <c r="I3" s="70" t="s">
        <v>392</v>
      </c>
      <c r="J3" s="70" t="s">
        <v>56</v>
      </c>
      <c r="K3" s="70">
        <v>0</v>
      </c>
      <c r="L3">
        <v>1</v>
      </c>
      <c r="N3" s="70" t="s">
        <v>373</v>
      </c>
      <c r="O3" s="70">
        <v>5</v>
      </c>
      <c r="P3" s="70">
        <v>5</v>
      </c>
      <c r="Q3" s="70">
        <v>4</v>
      </c>
      <c r="R3" s="70">
        <v>3</v>
      </c>
      <c r="S3" s="70">
        <v>5</v>
      </c>
      <c r="T3" s="70">
        <v>5</v>
      </c>
      <c r="U3" s="70">
        <v>5</v>
      </c>
      <c r="V3" s="70">
        <v>5</v>
      </c>
      <c r="Y3">
        <f t="shared" si="0"/>
        <v>218</v>
      </c>
      <c r="Z3" t="s">
        <v>501</v>
      </c>
      <c r="AA3" t="s">
        <v>506</v>
      </c>
      <c r="AB3" t="s">
        <v>507</v>
      </c>
      <c r="AC3" s="103" t="s">
        <v>504</v>
      </c>
      <c r="AE3">
        <v>-2</v>
      </c>
      <c r="AF3">
        <v>-3</v>
      </c>
      <c r="AG3">
        <v>-1</v>
      </c>
      <c r="AH3">
        <v>-2</v>
      </c>
      <c r="AI3">
        <v>-1</v>
      </c>
      <c r="AJ3">
        <v>-1</v>
      </c>
      <c r="AL3">
        <f>MATCH(Shortlisting!B8,working!N:N,0)-1</f>
        <v>1</v>
      </c>
      <c r="AM3" t="str">
        <f ca="1">OFFSET(working!$Z$1,working!$AL3,0)</f>
        <v>BAU</v>
      </c>
      <c r="AN3">
        <f>MATCH(Typology!C8,working!N:N,0)-1</f>
        <v>3</v>
      </c>
      <c r="AO3">
        <f>SUM(Shortlisting!E8,Shortlisting!G8,Shortlisting!I8,Shortlisting!K8,Shortlisting!M8,Shortlisting!O8,Shortlisting!Q8)</f>
        <v>12</v>
      </c>
      <c r="AQ3" t="b">
        <f ca="1">AND(working!AO3&lt;&gt;"",working!$AO3&lt;&gt;"",OR(working!$AO3=MIN(working!$AO$2:'working'!$AO$79),(working!$AO3-(MIN(working!$AO$2:'working'!$AO$79)-1))/(MAX(working!$AO$2:'working'!$AO$79)-(MIN(working!$AO$2:'working'!$AO$79)-1))*5&lt;=1))</f>
        <v>0</v>
      </c>
      <c r="AR3" t="b">
        <f ca="1">AND(working!AO3&lt;&gt;"",working!$AO3&lt;&gt;"",(working!$AO3-(MIN(working!$AO$2:'working'!$AO$79)-1))/(MAX(working!$AO$2:'working'!$AO$79)-(MIN(working!$AO$2:'working'!$AO$79)-1))*5&lt;=2)</f>
        <v>0</v>
      </c>
      <c r="AS3" t="b">
        <f ca="1">AND(working!AO3&lt;&gt;"",working!$AO3&lt;&gt;"",(working!$AO3-(MIN(working!$AO$2:'working'!$AO$79)-1))/(MAX(working!$AO$2:'working'!$AO$79)-(MIN(working!$AO$2:'working'!$AO$79)-1))*5&lt;=3)</f>
        <v>0</v>
      </c>
      <c r="AT3" t="b">
        <f ca="1">AND(working!AO3&lt;&gt;"",working!$AO3&lt;&gt;"",(working!$AO3-(MIN(working!$AO$2:'working'!$AO$79)-1))/(MAX(working!$AO$2:'working'!$AO$79)-(MIN(working!$AO$2:'working'!$AO$79)-1))*5&lt;=4)</f>
        <v>1</v>
      </c>
      <c r="AU3" t="b">
        <f ca="1">AND(working!AO3&lt;&gt;"",working!$AO3&lt;&gt;"",OR(working!$AO3=MAX(working!$AO$2:'working'!$AO$79),(working!$AO3-(MIN(working!$AO$2:'working'!$AO$79)-1))/(MAX(working!$AO$2:'working'!$AO$79)-(MIN(working!$AO$2:'working'!$AO$79)-1))*5&lt;=5))</f>
        <v>1</v>
      </c>
    </row>
    <row r="4" spans="1:47" ht="15" customHeight="1">
      <c r="A4" s="38" t="s">
        <v>30</v>
      </c>
      <c r="B4" s="38" t="s">
        <v>48</v>
      </c>
      <c r="C4" s="37" t="s">
        <v>49</v>
      </c>
      <c r="D4" s="87" t="s">
        <v>508</v>
      </c>
      <c r="G4" s="70" t="s">
        <v>376</v>
      </c>
      <c r="H4" s="70" t="s">
        <v>276</v>
      </c>
      <c r="I4" s="70" t="s">
        <v>392</v>
      </c>
      <c r="J4" s="70" t="s">
        <v>368</v>
      </c>
      <c r="K4" s="70">
        <v>0</v>
      </c>
      <c r="L4">
        <v>3</v>
      </c>
      <c r="N4" s="70" t="s">
        <v>377</v>
      </c>
      <c r="O4" s="70">
        <v>4</v>
      </c>
      <c r="P4" s="70">
        <v>3</v>
      </c>
      <c r="Q4" s="70">
        <v>2</v>
      </c>
      <c r="R4" s="70">
        <v>1</v>
      </c>
      <c r="S4" s="70">
        <v>3</v>
      </c>
      <c r="T4" s="70">
        <v>2</v>
      </c>
      <c r="U4" s="70">
        <v>1</v>
      </c>
      <c r="V4" s="70">
        <v>3</v>
      </c>
      <c r="Y4">
        <f t="shared" si="0"/>
        <v>146</v>
      </c>
      <c r="Z4" t="s">
        <v>499</v>
      </c>
      <c r="AA4" t="s">
        <v>506</v>
      </c>
      <c r="AB4" t="s">
        <v>509</v>
      </c>
      <c r="AC4" s="103" t="s">
        <v>510</v>
      </c>
      <c r="AE4">
        <v>-2</v>
      </c>
      <c r="AF4">
        <v>-1</v>
      </c>
      <c r="AG4">
        <v>-1</v>
      </c>
      <c r="AH4">
        <v>-2</v>
      </c>
      <c r="AI4">
        <v>-3</v>
      </c>
      <c r="AJ4">
        <v>-1</v>
      </c>
      <c r="AL4">
        <f>MATCH(Shortlisting!B9,working!N:N,0)-1</f>
        <v>3</v>
      </c>
      <c r="AM4" t="str">
        <f ca="1">OFFSET(working!$Z$1,working!$AL4,0)</f>
        <v>New</v>
      </c>
      <c r="AN4">
        <f>MATCH(Typology!C9,working!N:N,0)-1</f>
        <v>5</v>
      </c>
      <c r="AO4">
        <f>SUM(Shortlisting!E9,Shortlisting!G9,Shortlisting!I9,Shortlisting!K9,Shortlisting!M9,Shortlisting!O9,Shortlisting!Q9)</f>
        <v>7</v>
      </c>
      <c r="AQ4" t="b">
        <f ca="1">AND(working!AO4&lt;&gt;"",working!$AO4&lt;&gt;"",OR(working!$AO4=MIN(working!$AO$2:'working'!$AO$79),(working!$AO4-(MIN(working!$AO$2:'working'!$AO$79)-1))/(MAX(working!$AO$2:'working'!$AO$79)-(MIN(working!$AO$2:'working'!$AO$79)-1))*5&lt;=1))</f>
        <v>0</v>
      </c>
      <c r="AR4" t="b">
        <f ca="1">AND(working!AO4&lt;&gt;"",working!$AO4&lt;&gt;"",(working!$AO4-(MIN(working!$AO$2:'working'!$AO$79)-1))/(MAX(working!$AO$2:'working'!$AO$79)-(MIN(working!$AO$2:'working'!$AO$79)-1))*5&lt;=2)</f>
        <v>1</v>
      </c>
      <c r="AS4" t="b">
        <f ca="1">AND(working!AO4&lt;&gt;"",working!$AO4&lt;&gt;"",(working!$AO4-(MIN(working!$AO$2:'working'!$AO$79)-1))/(MAX(working!$AO$2:'working'!$AO$79)-(MIN(working!$AO$2:'working'!$AO$79)-1))*5&lt;=3)</f>
        <v>1</v>
      </c>
      <c r="AT4" t="b">
        <f ca="1">AND(working!AO4&lt;&gt;"",working!$AO4&lt;&gt;"",(working!$AO4-(MIN(working!$AO$2:'working'!$AO$79)-1))/(MAX(working!$AO$2:'working'!$AO$79)-(MIN(working!$AO$2:'working'!$AO$79)-1))*5&lt;=4)</f>
        <v>1</v>
      </c>
      <c r="AU4" t="b">
        <f ca="1">AND(working!AO4&lt;&gt;"",working!$AO4&lt;&gt;"",OR(working!$AO4=MAX(working!$AO$2:'working'!$AO$79),(working!$AO4-(MIN(working!$AO$2:'working'!$AO$79)-1))/(MAX(working!$AO$2:'working'!$AO$79)-(MIN(working!$AO$2:'working'!$AO$79)-1))*5&lt;=5))</f>
        <v>1</v>
      </c>
    </row>
    <row r="5" spans="1:47" ht="15" customHeight="1">
      <c r="A5" s="120" t="s">
        <v>218</v>
      </c>
      <c r="B5" s="120" t="s">
        <v>108</v>
      </c>
      <c r="C5" s="86" t="s">
        <v>223</v>
      </c>
      <c r="D5">
        <v>1</v>
      </c>
      <c r="G5" s="70" t="s">
        <v>376</v>
      </c>
      <c r="H5" s="70" t="s">
        <v>276</v>
      </c>
      <c r="I5" s="70" t="s">
        <v>392</v>
      </c>
      <c r="J5" s="70" t="s">
        <v>366</v>
      </c>
      <c r="K5" s="70">
        <v>0</v>
      </c>
      <c r="L5">
        <v>2</v>
      </c>
      <c r="N5" s="70" t="s">
        <v>391</v>
      </c>
      <c r="O5" s="70">
        <v>5</v>
      </c>
      <c r="P5" s="70">
        <v>5</v>
      </c>
      <c r="Q5" s="70">
        <v>5</v>
      </c>
      <c r="R5" s="70">
        <v>5</v>
      </c>
      <c r="S5" s="70">
        <v>5</v>
      </c>
      <c r="T5" s="70">
        <v>5</v>
      </c>
      <c r="U5" s="70">
        <v>5</v>
      </c>
      <c r="V5" s="70">
        <v>5</v>
      </c>
      <c r="W5" s="70"/>
      <c r="X5" s="70"/>
      <c r="Y5">
        <f t="shared" si="0"/>
        <v>132</v>
      </c>
      <c r="Z5" t="s">
        <v>501</v>
      </c>
      <c r="AA5" t="s">
        <v>502</v>
      </c>
      <c r="AB5" t="s">
        <v>511</v>
      </c>
      <c r="AC5" s="103" t="s">
        <v>512</v>
      </c>
      <c r="AE5">
        <v>-1</v>
      </c>
      <c r="AF5">
        <v>-1</v>
      </c>
      <c r="AG5">
        <v>0</v>
      </c>
      <c r="AH5">
        <v>0</v>
      </c>
      <c r="AI5">
        <v>-1</v>
      </c>
      <c r="AJ5">
        <v>0</v>
      </c>
      <c r="AK5" s="70"/>
      <c r="AL5">
        <f>MATCH(Shortlisting!B10,working!N:N,0)-1</f>
        <v>43</v>
      </c>
      <c r="AM5" t="str">
        <f ca="1">OFFSET(working!$Z$1,working!$AL5,0)</f>
        <v>New</v>
      </c>
      <c r="AN5">
        <f>MATCH(Typology!C10,working!N:N,0)-1</f>
        <v>4</v>
      </c>
      <c r="AO5">
        <f>SUM(Shortlisting!E10,Shortlisting!G10,Shortlisting!I10,Shortlisting!K10,Shortlisting!M10,Shortlisting!O10,Shortlisting!Q10)</f>
        <v>6</v>
      </c>
      <c r="AQ5" t="b">
        <f ca="1">AND(working!AO5&lt;&gt;"",working!$AO5&lt;&gt;"",OR(working!$AO5=MIN(working!$AO$2:'working'!$AO$79),(working!$AO5-(MIN(working!$AO$2:'working'!$AO$79)-1))/(MAX(working!$AO$2:'working'!$AO$79)-(MIN(working!$AO$2:'working'!$AO$79)-1))*5&lt;=1))</f>
        <v>0</v>
      </c>
      <c r="AR5" t="b">
        <f ca="1">AND(working!AO5&lt;&gt;"",working!$AO5&lt;&gt;"",(working!$AO5-(MIN(working!$AO$2:'working'!$AO$79)-1))/(MAX(working!$AO$2:'working'!$AO$79)-(MIN(working!$AO$2:'working'!$AO$79)-1))*5&lt;=2)</f>
        <v>1</v>
      </c>
      <c r="AS5" t="b">
        <f ca="1">AND(working!AO5&lt;&gt;"",working!$AO5&lt;&gt;"",(working!$AO5-(MIN(working!$AO$2:'working'!$AO$79)-1))/(MAX(working!$AO$2:'working'!$AO$79)-(MIN(working!$AO$2:'working'!$AO$79)-1))*5&lt;=3)</f>
        <v>1</v>
      </c>
      <c r="AT5" t="b">
        <f ca="1">AND(working!AO5&lt;&gt;"",working!$AO5&lt;&gt;"",(working!$AO5-(MIN(working!$AO$2:'working'!$AO$79)-1))/(MAX(working!$AO$2:'working'!$AO$79)-(MIN(working!$AO$2:'working'!$AO$79)-1))*5&lt;=4)</f>
        <v>1</v>
      </c>
      <c r="AU5" t="b">
        <f ca="1">AND(working!AO5&lt;&gt;"",working!$AO5&lt;&gt;"",OR(working!$AO5=MAX(working!$AO$2:'working'!$AO$79),(working!$AO5-(MIN(working!$AO$2:'working'!$AO$79)-1))/(MAX(working!$AO$2:'working'!$AO$79)-(MIN(working!$AO$2:'working'!$AO$79)-1))*5&lt;=5))</f>
        <v>1</v>
      </c>
    </row>
    <row r="6" spans="1:47" ht="15" customHeight="1">
      <c r="A6" s="121"/>
      <c r="B6" s="121"/>
      <c r="C6" s="86" t="s">
        <v>225</v>
      </c>
      <c r="D6">
        <v>1</v>
      </c>
      <c r="G6" s="70" t="s">
        <v>376</v>
      </c>
      <c r="H6" s="70" t="s">
        <v>276</v>
      </c>
      <c r="I6" s="70" t="s">
        <v>392</v>
      </c>
      <c r="J6" s="70" t="s">
        <v>369</v>
      </c>
      <c r="K6" s="70">
        <v>0</v>
      </c>
      <c r="L6">
        <v>2</v>
      </c>
      <c r="N6" s="70" t="s">
        <v>390</v>
      </c>
      <c r="O6" s="70">
        <v>2</v>
      </c>
      <c r="P6" s="70">
        <v>1</v>
      </c>
      <c r="Q6" s="70">
        <v>4</v>
      </c>
      <c r="R6" s="70">
        <v>4</v>
      </c>
      <c r="S6" s="70">
        <v>1</v>
      </c>
      <c r="T6" s="70">
        <v>5</v>
      </c>
      <c r="U6" s="70">
        <v>2</v>
      </c>
      <c r="V6" s="70">
        <v>3</v>
      </c>
      <c r="Y6">
        <f t="shared" si="0"/>
        <v>126</v>
      </c>
      <c r="Z6" t="s">
        <v>501</v>
      </c>
      <c r="AA6" t="s">
        <v>502</v>
      </c>
      <c r="AB6" t="s">
        <v>513</v>
      </c>
      <c r="AC6" s="103" t="s">
        <v>514</v>
      </c>
      <c r="AE6">
        <v>-1</v>
      </c>
      <c r="AF6">
        <v>-3</v>
      </c>
      <c r="AG6">
        <v>-1</v>
      </c>
      <c r="AH6">
        <v>-1</v>
      </c>
      <c r="AI6">
        <v>-1</v>
      </c>
      <c r="AJ6">
        <v>-2</v>
      </c>
      <c r="AL6">
        <f>MATCH(Shortlisting!B11,working!N:N,0)-1</f>
        <v>44</v>
      </c>
      <c r="AM6" t="str">
        <f ca="1">OFFSET(working!$Z$1,working!$AL6,0)</f>
        <v>New</v>
      </c>
      <c r="AN6">
        <f>MATCH(Typology!C11,working!N:N,0)-1</f>
        <v>6</v>
      </c>
      <c r="AO6">
        <f>SUM(Shortlisting!E11,Shortlisting!G11,Shortlisting!I11,Shortlisting!K11,Shortlisting!M11,Shortlisting!O11,Shortlisting!Q11)</f>
        <v>3</v>
      </c>
      <c r="AQ6" t="b">
        <f ca="1">AND(working!AO6&lt;&gt;"",working!$AO6&lt;&gt;"",OR(working!$AO6=MIN(working!$AO$2:'working'!$AO$79),(working!$AO6-(MIN(working!$AO$2:'working'!$AO$79)-1))/(MAX(working!$AO$2:'working'!$AO$79)-(MIN(working!$AO$2:'working'!$AO$79)-1))*5&lt;=1))</f>
        <v>1</v>
      </c>
      <c r="AR6" t="b">
        <f ca="1">AND(working!AO6&lt;&gt;"",working!$AO6&lt;&gt;"",(working!$AO6-(MIN(working!$AO$2:'working'!$AO$79)-1))/(MAX(working!$AO$2:'working'!$AO$79)-(MIN(working!$AO$2:'working'!$AO$79)-1))*5&lt;=2)</f>
        <v>1</v>
      </c>
      <c r="AS6" t="b">
        <f ca="1">AND(working!AO6&lt;&gt;"",working!$AO6&lt;&gt;"",(working!$AO6-(MIN(working!$AO$2:'working'!$AO$79)-1))/(MAX(working!$AO$2:'working'!$AO$79)-(MIN(working!$AO$2:'working'!$AO$79)-1))*5&lt;=3)</f>
        <v>1</v>
      </c>
      <c r="AT6" t="b">
        <f ca="1">AND(working!AO6&lt;&gt;"",working!$AO6&lt;&gt;"",(working!$AO6-(MIN(working!$AO$2:'working'!$AO$79)-1))/(MAX(working!$AO$2:'working'!$AO$79)-(MIN(working!$AO$2:'working'!$AO$79)-1))*5&lt;=4)</f>
        <v>1</v>
      </c>
      <c r="AU6" t="b">
        <f ca="1">AND(working!AO6&lt;&gt;"",working!$AO6&lt;&gt;"",OR(working!$AO6=MAX(working!$AO$2:'working'!$AO$79),(working!$AO6-(MIN(working!$AO$2:'working'!$AO$79)-1))/(MAX(working!$AO$2:'working'!$AO$79)-(MIN(working!$AO$2:'working'!$AO$79)-1))*5&lt;=5))</f>
        <v>1</v>
      </c>
    </row>
    <row r="7" spans="1:47" ht="15" customHeight="1">
      <c r="A7" s="121"/>
      <c r="B7" s="121"/>
      <c r="C7" s="86" t="s">
        <v>227</v>
      </c>
      <c r="G7" s="70" t="s">
        <v>376</v>
      </c>
      <c r="H7" s="70" t="s">
        <v>276</v>
      </c>
      <c r="I7" s="70" t="s">
        <v>392</v>
      </c>
      <c r="J7" s="70" t="s">
        <v>367</v>
      </c>
      <c r="K7" s="70">
        <v>0</v>
      </c>
      <c r="L7">
        <v>1</v>
      </c>
      <c r="N7" s="70" t="s">
        <v>392</v>
      </c>
      <c r="O7" s="70">
        <v>3</v>
      </c>
      <c r="P7" s="70">
        <v>3</v>
      </c>
      <c r="Q7" s="70">
        <v>3</v>
      </c>
      <c r="R7" s="70">
        <v>3</v>
      </c>
      <c r="S7" s="70">
        <v>3</v>
      </c>
      <c r="T7" s="70">
        <v>5</v>
      </c>
      <c r="U7" s="70">
        <v>4</v>
      </c>
      <c r="V7" s="70">
        <v>5</v>
      </c>
      <c r="Y7">
        <f t="shared" si="0"/>
        <v>1</v>
      </c>
      <c r="Z7" t="s">
        <v>501</v>
      </c>
      <c r="AA7" t="s">
        <v>502</v>
      </c>
      <c r="AB7" t="s">
        <v>515</v>
      </c>
      <c r="AC7" s="103" t="s">
        <v>516</v>
      </c>
      <c r="AE7">
        <v>0</v>
      </c>
      <c r="AF7">
        <v>-2</v>
      </c>
      <c r="AG7">
        <v>-1</v>
      </c>
      <c r="AH7">
        <v>-1</v>
      </c>
      <c r="AI7">
        <v>0</v>
      </c>
      <c r="AJ7">
        <v>-1</v>
      </c>
      <c r="AL7">
        <f>MATCH(Shortlisting!B12,working!N:N,0)-1</f>
        <v>45</v>
      </c>
      <c r="AM7" t="str">
        <f ca="1">OFFSET(working!$Z$1,working!$AL7,0)</f>
        <v>New</v>
      </c>
      <c r="AN7">
        <f>MATCH(Typology!C12,working!N:N,0)-1</f>
        <v>7</v>
      </c>
      <c r="AO7">
        <f>SUM(Shortlisting!E12,Shortlisting!G12,Shortlisting!I12,Shortlisting!K12,Shortlisting!M12,Shortlisting!O12,Shortlisting!Q12)</f>
        <v>5</v>
      </c>
      <c r="AQ7" t="b">
        <f ca="1">AND(working!AO7&lt;&gt;"",working!$AO7&lt;&gt;"",OR(working!$AO7=MIN(working!$AO$2:'working'!$AO$79),(working!$AO7-(MIN(working!$AO$2:'working'!$AO$79)-1))/(MAX(working!$AO$2:'working'!$AO$79)-(MIN(working!$AO$2:'working'!$AO$79)-1))*5&lt;=1))</f>
        <v>0</v>
      </c>
      <c r="AR7" t="b">
        <f ca="1">AND(working!AO7&lt;&gt;"",working!$AO7&lt;&gt;"",(working!$AO7-(MIN(working!$AO$2:'working'!$AO$79)-1))/(MAX(working!$AO$2:'working'!$AO$79)-(MIN(working!$AO$2:'working'!$AO$79)-1))*5&lt;=2)</f>
        <v>1</v>
      </c>
      <c r="AS7" t="b">
        <f ca="1">AND(working!AO7&lt;&gt;"",working!$AO7&lt;&gt;"",(working!$AO7-(MIN(working!$AO$2:'working'!$AO$79)-1))/(MAX(working!$AO$2:'working'!$AO$79)-(MIN(working!$AO$2:'working'!$AO$79)-1))*5&lt;=3)</f>
        <v>1</v>
      </c>
      <c r="AT7" t="b">
        <f ca="1">AND(working!AO7&lt;&gt;"",working!$AO7&lt;&gt;"",(working!$AO7-(MIN(working!$AO$2:'working'!$AO$79)-1))/(MAX(working!$AO$2:'working'!$AO$79)-(MIN(working!$AO$2:'working'!$AO$79)-1))*5&lt;=4)</f>
        <v>1</v>
      </c>
      <c r="AU7" t="b">
        <f ca="1">AND(working!AO7&lt;&gt;"",working!$AO7&lt;&gt;"",OR(working!$AO7=MAX(working!$AO$2:'working'!$AO$79),(working!$AO7-(MIN(working!$AO$2:'working'!$AO$79)-1))/(MAX(working!$AO$2:'working'!$AO$79)-(MIN(working!$AO$2:'working'!$AO$79)-1))*5&lt;=5))</f>
        <v>1</v>
      </c>
    </row>
    <row r="8" spans="1:47" ht="15" customHeight="1">
      <c r="A8" s="121"/>
      <c r="B8" s="121"/>
      <c r="C8" s="86" t="s">
        <v>226</v>
      </c>
      <c r="G8" s="70" t="s">
        <v>376</v>
      </c>
      <c r="H8" s="70" t="s">
        <v>276</v>
      </c>
      <c r="I8" s="70" t="s">
        <v>392</v>
      </c>
      <c r="J8" s="70" t="s">
        <v>55</v>
      </c>
      <c r="K8" s="70">
        <v>0</v>
      </c>
      <c r="L8">
        <v>1</v>
      </c>
      <c r="N8" s="70" t="s">
        <v>394</v>
      </c>
      <c r="O8" s="70">
        <v>5</v>
      </c>
      <c r="P8" s="70">
        <v>3</v>
      </c>
      <c r="Q8" s="70">
        <v>2</v>
      </c>
      <c r="R8" s="70">
        <v>1</v>
      </c>
      <c r="S8" s="70">
        <v>2</v>
      </c>
      <c r="T8" s="70">
        <v>2</v>
      </c>
      <c r="U8" s="70">
        <v>1</v>
      </c>
      <c r="V8" s="70">
        <v>1</v>
      </c>
      <c r="Y8">
        <f t="shared" si="0"/>
        <v>152</v>
      </c>
      <c r="Z8" t="s">
        <v>499</v>
      </c>
      <c r="AA8" t="s">
        <v>517</v>
      </c>
      <c r="AB8" t="s">
        <v>518</v>
      </c>
      <c r="AC8" s="103" t="s">
        <v>519</v>
      </c>
      <c r="AL8">
        <f>MATCH(Shortlisting!B13,working!N:N,0)-1</f>
        <v>46</v>
      </c>
      <c r="AM8" t="str">
        <f ca="1">OFFSET(working!$Z$1,working!$AL8,0)</f>
        <v>New</v>
      </c>
      <c r="AN8">
        <f>MATCH(Typology!C13,working!N:N,0)-1</f>
        <v>8</v>
      </c>
      <c r="AO8">
        <f>SUM(Shortlisting!E13,Shortlisting!G13,Shortlisting!I13,Shortlisting!K13,Shortlisting!M13,Shortlisting!O13,Shortlisting!Q13)</f>
        <v>5</v>
      </c>
      <c r="AQ8" t="b">
        <f ca="1">AND(working!AO8&lt;&gt;"",working!$AO8&lt;&gt;"",OR(working!$AO8=MIN(working!$AO$2:'working'!$AO$79),(working!$AO8-(MIN(working!$AO$2:'working'!$AO$79)-1))/(MAX(working!$AO$2:'working'!$AO$79)-(MIN(working!$AO$2:'working'!$AO$79)-1))*5&lt;=1))</f>
        <v>0</v>
      </c>
      <c r="AR8" t="b">
        <f ca="1">AND(working!AO8&lt;&gt;"",working!$AO8&lt;&gt;"",(working!$AO8-(MIN(working!$AO$2:'working'!$AO$79)-1))/(MAX(working!$AO$2:'working'!$AO$79)-(MIN(working!$AO$2:'working'!$AO$79)-1))*5&lt;=2)</f>
        <v>1</v>
      </c>
      <c r="AS8" t="b">
        <f ca="1">AND(working!AO8&lt;&gt;"",working!$AO8&lt;&gt;"",(working!$AO8-(MIN(working!$AO$2:'working'!$AO$79)-1))/(MAX(working!$AO$2:'working'!$AO$79)-(MIN(working!$AO$2:'working'!$AO$79)-1))*5&lt;=3)</f>
        <v>1</v>
      </c>
      <c r="AT8" t="b">
        <f ca="1">AND(working!AO8&lt;&gt;"",working!$AO8&lt;&gt;"",(working!$AO8-(MIN(working!$AO$2:'working'!$AO$79)-1))/(MAX(working!$AO$2:'working'!$AO$79)-(MIN(working!$AO$2:'working'!$AO$79)-1))*5&lt;=4)</f>
        <v>1</v>
      </c>
      <c r="AU8" t="b">
        <f ca="1">AND(working!AO8&lt;&gt;"",working!$AO8&lt;&gt;"",OR(working!$AO8=MAX(working!$AO$2:'working'!$AO$79),(working!$AO8-(MIN(working!$AO$2:'working'!$AO$79)-1))/(MAX(working!$AO$2:'working'!$AO$79)-(MIN(working!$AO$2:'working'!$AO$79)-1))*5&lt;=5))</f>
        <v>1</v>
      </c>
    </row>
    <row r="9" spans="1:47" ht="15" customHeight="1">
      <c r="A9" s="121"/>
      <c r="B9" s="121"/>
      <c r="C9" s="86" t="s">
        <v>228</v>
      </c>
      <c r="G9" s="70" t="s">
        <v>376</v>
      </c>
      <c r="H9" s="70" t="s">
        <v>276</v>
      </c>
      <c r="I9" s="70" t="s">
        <v>392</v>
      </c>
      <c r="J9" s="70" t="s">
        <v>40</v>
      </c>
      <c r="K9" s="70">
        <v>0</v>
      </c>
      <c r="L9">
        <v>1</v>
      </c>
      <c r="N9" s="70" t="s">
        <v>395</v>
      </c>
      <c r="O9" s="70">
        <v>4</v>
      </c>
      <c r="P9" s="70">
        <v>4</v>
      </c>
      <c r="Q9" s="70">
        <v>3</v>
      </c>
      <c r="R9" s="70">
        <v>2</v>
      </c>
      <c r="S9" s="70">
        <v>3</v>
      </c>
      <c r="T9" s="70">
        <v>1</v>
      </c>
      <c r="U9" s="70">
        <v>2</v>
      </c>
      <c r="V9" s="70">
        <v>3</v>
      </c>
      <c r="Y9">
        <f t="shared" si="0"/>
        <v>158</v>
      </c>
      <c r="Z9" t="s">
        <v>501</v>
      </c>
      <c r="AA9" t="s">
        <v>506</v>
      </c>
      <c r="AB9" t="s">
        <v>520</v>
      </c>
      <c r="AC9" s="103" t="s">
        <v>521</v>
      </c>
      <c r="AL9">
        <f>MATCH(Shortlisting!B14,working!N:N,0)-1</f>
        <v>47</v>
      </c>
      <c r="AM9" t="str">
        <f ca="1">OFFSET(working!$Z$1,working!$AL9,0)</f>
        <v>New</v>
      </c>
      <c r="AN9">
        <f>MATCH(Typology!C14,working!N:N,0)-1</f>
        <v>9</v>
      </c>
      <c r="AO9">
        <f>SUM(Shortlisting!E14,Shortlisting!G14,Shortlisting!I14,Shortlisting!K14,Shortlisting!M14,Shortlisting!O14,Shortlisting!Q14)</f>
        <v>4</v>
      </c>
      <c r="AQ9" t="b">
        <f ca="1">AND(working!AO9&lt;&gt;"",working!$AO9&lt;&gt;"",OR(working!$AO9=MIN(working!$AO$2:'working'!$AO$79),(working!$AO9-(MIN(working!$AO$2:'working'!$AO$79)-1))/(MAX(working!$AO$2:'working'!$AO$79)-(MIN(working!$AO$2:'working'!$AO$79)-1))*5&lt;=1))</f>
        <v>0</v>
      </c>
      <c r="AR9" t="b">
        <f ca="1">AND(working!AO9&lt;&gt;"",working!$AO9&lt;&gt;"",(working!$AO9-(MIN(working!$AO$2:'working'!$AO$79)-1))/(MAX(working!$AO$2:'working'!$AO$79)-(MIN(working!$AO$2:'working'!$AO$79)-1))*5&lt;=2)</f>
        <v>1</v>
      </c>
      <c r="AS9" t="b">
        <f ca="1">AND(working!AO9&lt;&gt;"",working!$AO9&lt;&gt;"",(working!$AO9-(MIN(working!$AO$2:'working'!$AO$79)-1))/(MAX(working!$AO$2:'working'!$AO$79)-(MIN(working!$AO$2:'working'!$AO$79)-1))*5&lt;=3)</f>
        <v>1</v>
      </c>
      <c r="AT9" t="b">
        <f ca="1">AND(working!AO9&lt;&gt;"",working!$AO9&lt;&gt;"",(working!$AO9-(MIN(working!$AO$2:'working'!$AO$79)-1))/(MAX(working!$AO$2:'working'!$AO$79)-(MIN(working!$AO$2:'working'!$AO$79)-1))*5&lt;=4)</f>
        <v>1</v>
      </c>
      <c r="AU9" t="b">
        <f ca="1">AND(working!AO9&lt;&gt;"",working!$AO9&lt;&gt;"",OR(working!$AO9=MAX(working!$AO$2:'working'!$AO$79),(working!$AO9-(MIN(working!$AO$2:'working'!$AO$79)-1))/(MAX(working!$AO$2:'working'!$AO$79)-(MIN(working!$AO$2:'working'!$AO$79)-1))*5&lt;=5))</f>
        <v>1</v>
      </c>
    </row>
    <row r="10" spans="1:47" ht="15" customHeight="1">
      <c r="A10" s="121"/>
      <c r="B10" s="121"/>
      <c r="C10" s="86" t="s">
        <v>229</v>
      </c>
      <c r="G10" s="70" t="s">
        <v>376</v>
      </c>
      <c r="H10" s="70" t="s">
        <v>236</v>
      </c>
      <c r="I10" s="70" t="s">
        <v>375</v>
      </c>
      <c r="J10" s="70" t="s">
        <v>50</v>
      </c>
      <c r="K10" s="70">
        <v>0</v>
      </c>
      <c r="L10">
        <v>3</v>
      </c>
      <c r="N10" s="70" t="s">
        <v>396</v>
      </c>
      <c r="Y10">
        <f t="shared" si="0"/>
        <v>164</v>
      </c>
      <c r="Z10" t="s">
        <v>499</v>
      </c>
      <c r="AA10" t="s">
        <v>517</v>
      </c>
      <c r="AB10" t="s">
        <v>522</v>
      </c>
      <c r="AL10">
        <f>MATCH(Shortlisting!B15,working!N:N,0)-1</f>
        <v>48</v>
      </c>
      <c r="AM10" t="str">
        <f ca="1">OFFSET(working!$Z$1,working!$AL10,0)</f>
        <v>New</v>
      </c>
      <c r="AN10">
        <f>MATCH(Typology!C15,working!N:N,0)-1</f>
        <v>10</v>
      </c>
      <c r="AO10">
        <f>SUM(Shortlisting!E15,Shortlisting!G15,Shortlisting!I15,Shortlisting!K15,Shortlisting!M15,Shortlisting!O15,Shortlisting!Q15)</f>
        <v>6</v>
      </c>
      <c r="AQ10" t="b">
        <f ca="1">AND(working!AO10&lt;&gt;"",working!$AO10&lt;&gt;"",OR(working!$AO10=MIN(working!$AO$2:'working'!$AO$79),(working!$AO10-(MIN(working!$AO$2:'working'!$AO$79)-1))/(MAX(working!$AO$2:'working'!$AO$79)-(MIN(working!$AO$2:'working'!$AO$79)-1))*5&lt;=1))</f>
        <v>0</v>
      </c>
      <c r="AR10" t="b">
        <f ca="1">AND(working!AO10&lt;&gt;"",working!$AO10&lt;&gt;"",(working!$AO10-(MIN(working!$AO$2:'working'!$AO$79)-1))/(MAX(working!$AO$2:'working'!$AO$79)-(MIN(working!$AO$2:'working'!$AO$79)-1))*5&lt;=2)</f>
        <v>1</v>
      </c>
      <c r="AS10" t="b">
        <f ca="1">AND(working!AO10&lt;&gt;"",working!$AO10&lt;&gt;"",(working!$AO10-(MIN(working!$AO$2:'working'!$AO$79)-1))/(MAX(working!$AO$2:'working'!$AO$79)-(MIN(working!$AO$2:'working'!$AO$79)-1))*5&lt;=3)</f>
        <v>1</v>
      </c>
      <c r="AT10" t="b">
        <f ca="1">AND(working!AO10&lt;&gt;"",working!$AO10&lt;&gt;"",(working!$AO10-(MIN(working!$AO$2:'working'!$AO$79)-1))/(MAX(working!$AO$2:'working'!$AO$79)-(MIN(working!$AO$2:'working'!$AO$79)-1))*5&lt;=4)</f>
        <v>1</v>
      </c>
      <c r="AU10" t="b">
        <f ca="1">AND(working!AO10&lt;&gt;"",working!$AO10&lt;&gt;"",OR(working!$AO10=MAX(working!$AO$2:'working'!$AO$79),(working!$AO10-(MIN(working!$AO$2:'working'!$AO$79)-1))/(MAX(working!$AO$2:'working'!$AO$79)-(MIN(working!$AO$2:'working'!$AO$79)-1))*5&lt;=5))</f>
        <v>1</v>
      </c>
    </row>
    <row r="11" spans="1:47" ht="15" customHeight="1">
      <c r="A11" s="121"/>
      <c r="B11" s="120" t="s">
        <v>144</v>
      </c>
      <c r="C11" s="86" t="s">
        <v>231</v>
      </c>
      <c r="D11">
        <v>1</v>
      </c>
      <c r="G11" s="70" t="s">
        <v>376</v>
      </c>
      <c r="H11" s="70" t="s">
        <v>236</v>
      </c>
      <c r="I11" s="70" t="s">
        <v>375</v>
      </c>
      <c r="J11" s="70" t="s">
        <v>56</v>
      </c>
      <c r="K11" s="70">
        <v>0</v>
      </c>
      <c r="L11">
        <v>1</v>
      </c>
      <c r="N11" s="70" t="s">
        <v>397</v>
      </c>
      <c r="O11" s="70">
        <v>4</v>
      </c>
      <c r="P11" s="70">
        <v>4</v>
      </c>
      <c r="Q11" s="70">
        <v>2</v>
      </c>
      <c r="R11" s="70">
        <v>1</v>
      </c>
      <c r="S11" s="70">
        <v>3</v>
      </c>
      <c r="T11" s="70">
        <v>1</v>
      </c>
      <c r="U11" s="70">
        <v>1</v>
      </c>
      <c r="V11" s="70">
        <v>1</v>
      </c>
      <c r="Y11">
        <f t="shared" si="0"/>
        <v>174</v>
      </c>
      <c r="Z11" t="s">
        <v>499</v>
      </c>
      <c r="AA11" t="s">
        <v>502</v>
      </c>
      <c r="AB11" t="s">
        <v>523</v>
      </c>
      <c r="AC11" s="103" t="s">
        <v>524</v>
      </c>
      <c r="AL11">
        <f>MATCH(Shortlisting!B16,working!N:N,0)-1</f>
        <v>49</v>
      </c>
      <c r="AM11" t="str">
        <f ca="1">OFFSET(working!$Z$1,working!$AL11,0)</f>
        <v>New</v>
      </c>
      <c r="AN11">
        <f>MATCH(Typology!C16,working!N:N,0)-1</f>
        <v>11</v>
      </c>
      <c r="AO11">
        <f>SUM(Shortlisting!E16,Shortlisting!G16,Shortlisting!I16,Shortlisting!K16,Shortlisting!M16,Shortlisting!O16,Shortlisting!Q16)</f>
        <v>6</v>
      </c>
      <c r="AQ11" t="b">
        <f ca="1">AND(working!AO11&lt;&gt;"",working!$AO11&lt;&gt;"",OR(working!$AO11=MIN(working!$AO$2:'working'!$AO$79),(working!$AO11-(MIN(working!$AO$2:'working'!$AO$79)-1))/(MAX(working!$AO$2:'working'!$AO$79)-(MIN(working!$AO$2:'working'!$AO$79)-1))*5&lt;=1))</f>
        <v>0</v>
      </c>
      <c r="AR11" t="b">
        <f ca="1">AND(working!AO11&lt;&gt;"",working!$AO11&lt;&gt;"",(working!$AO11-(MIN(working!$AO$2:'working'!$AO$79)-1))/(MAX(working!$AO$2:'working'!$AO$79)-(MIN(working!$AO$2:'working'!$AO$79)-1))*5&lt;=2)</f>
        <v>1</v>
      </c>
      <c r="AS11" t="b">
        <f ca="1">AND(working!AO11&lt;&gt;"",working!$AO11&lt;&gt;"",(working!$AO11-(MIN(working!$AO$2:'working'!$AO$79)-1))/(MAX(working!$AO$2:'working'!$AO$79)-(MIN(working!$AO$2:'working'!$AO$79)-1))*5&lt;=3)</f>
        <v>1</v>
      </c>
      <c r="AT11" t="b">
        <f ca="1">AND(working!AO11&lt;&gt;"",working!$AO11&lt;&gt;"",(working!$AO11-(MIN(working!$AO$2:'working'!$AO$79)-1))/(MAX(working!$AO$2:'working'!$AO$79)-(MIN(working!$AO$2:'working'!$AO$79)-1))*5&lt;=4)</f>
        <v>1</v>
      </c>
      <c r="AU11" t="b">
        <f ca="1">AND(working!AO11&lt;&gt;"",working!$AO11&lt;&gt;"",OR(working!$AO11=MAX(working!$AO$2:'working'!$AO$79),(working!$AO11-(MIN(working!$AO$2:'working'!$AO$79)-1))/(MAX(working!$AO$2:'working'!$AO$79)-(MIN(working!$AO$2:'working'!$AO$79)-1))*5&lt;=5))</f>
        <v>1</v>
      </c>
    </row>
    <row r="12" spans="1:47" ht="15" customHeight="1">
      <c r="A12" s="121"/>
      <c r="B12" s="121"/>
      <c r="C12" s="86" t="s">
        <v>230</v>
      </c>
      <c r="G12" s="70" t="s">
        <v>376</v>
      </c>
      <c r="H12" s="70" t="s">
        <v>236</v>
      </c>
      <c r="I12" s="70" t="s">
        <v>375</v>
      </c>
      <c r="J12" s="70" t="s">
        <v>366</v>
      </c>
      <c r="K12" s="70">
        <v>0</v>
      </c>
      <c r="L12">
        <v>2</v>
      </c>
      <c r="N12" s="70" t="s">
        <v>398</v>
      </c>
      <c r="O12" s="70">
        <v>5</v>
      </c>
      <c r="P12" s="70">
        <v>3</v>
      </c>
      <c r="Q12" s="70">
        <v>3</v>
      </c>
      <c r="R12" s="70">
        <v>3</v>
      </c>
      <c r="S12" s="70">
        <v>3</v>
      </c>
      <c r="T12" s="70">
        <v>5</v>
      </c>
      <c r="U12" s="70">
        <v>5</v>
      </c>
      <c r="V12" s="70">
        <v>5</v>
      </c>
      <c r="Y12">
        <f t="shared" si="0"/>
        <v>168</v>
      </c>
      <c r="Z12" t="s">
        <v>501</v>
      </c>
      <c r="AA12" t="s">
        <v>502</v>
      </c>
      <c r="AB12" t="s">
        <v>525</v>
      </c>
      <c r="AC12" s="103" t="s">
        <v>526</v>
      </c>
      <c r="AL12">
        <f>MATCH(Shortlisting!B17,working!N:N,0)-1</f>
        <v>50</v>
      </c>
      <c r="AM12" t="str">
        <f ca="1">OFFSET(working!$Z$1,working!$AL12,0)</f>
        <v>New</v>
      </c>
      <c r="AN12">
        <f>MATCH(Typology!C17,working!N:N,0)-1</f>
        <v>12</v>
      </c>
      <c r="AO12">
        <f>SUM(Shortlisting!E17,Shortlisting!G17,Shortlisting!I17,Shortlisting!K17,Shortlisting!M17,Shortlisting!O17,Shortlisting!Q17)</f>
        <v>6</v>
      </c>
      <c r="AQ12" t="b">
        <f ca="1">AND(working!AO12&lt;&gt;"",working!$AO12&lt;&gt;"",OR(working!$AO12=MIN(working!$AO$2:'working'!$AO$79),(working!$AO12-(MIN(working!$AO$2:'working'!$AO$79)-1))/(MAX(working!$AO$2:'working'!$AO$79)-(MIN(working!$AO$2:'working'!$AO$79)-1))*5&lt;=1))</f>
        <v>0</v>
      </c>
      <c r="AR12" t="b">
        <f ca="1">AND(working!AO12&lt;&gt;"",working!$AO12&lt;&gt;"",(working!$AO12-(MIN(working!$AO$2:'working'!$AO$79)-1))/(MAX(working!$AO$2:'working'!$AO$79)-(MIN(working!$AO$2:'working'!$AO$79)-1))*5&lt;=2)</f>
        <v>1</v>
      </c>
      <c r="AS12" t="b">
        <f ca="1">AND(working!AO12&lt;&gt;"",working!$AO12&lt;&gt;"",(working!$AO12-(MIN(working!$AO$2:'working'!$AO$79)-1))/(MAX(working!$AO$2:'working'!$AO$79)-(MIN(working!$AO$2:'working'!$AO$79)-1))*5&lt;=3)</f>
        <v>1</v>
      </c>
      <c r="AT12" t="b">
        <f ca="1">AND(working!AO12&lt;&gt;"",working!$AO12&lt;&gt;"",(working!$AO12-(MIN(working!$AO$2:'working'!$AO$79)-1))/(MAX(working!$AO$2:'working'!$AO$79)-(MIN(working!$AO$2:'working'!$AO$79)-1))*5&lt;=4)</f>
        <v>1</v>
      </c>
      <c r="AU12" t="b">
        <f ca="1">AND(working!AO12&lt;&gt;"",working!$AO12&lt;&gt;"",OR(working!$AO12=MAX(working!$AO$2:'working'!$AO$79),(working!$AO12-(MIN(working!$AO$2:'working'!$AO$79)-1))/(MAX(working!$AO$2:'working'!$AO$79)-(MIN(working!$AO$2:'working'!$AO$79)-1))*5&lt;=5))</f>
        <v>1</v>
      </c>
    </row>
    <row r="13" spans="1:47" ht="15" customHeight="1">
      <c r="A13" s="121"/>
      <c r="B13" s="86" t="s">
        <v>219</v>
      </c>
      <c r="C13" s="86" t="s">
        <v>220</v>
      </c>
      <c r="D13">
        <v>1</v>
      </c>
      <c r="G13" s="70" t="s">
        <v>376</v>
      </c>
      <c r="H13" s="70" t="s">
        <v>236</v>
      </c>
      <c r="I13" s="70" t="s">
        <v>375</v>
      </c>
      <c r="J13" s="70" t="s">
        <v>368</v>
      </c>
      <c r="K13" s="70">
        <v>0</v>
      </c>
      <c r="L13">
        <v>3</v>
      </c>
      <c r="N13" s="70" t="s">
        <v>282</v>
      </c>
      <c r="Y13">
        <f t="shared" si="0"/>
        <v>166</v>
      </c>
      <c r="Z13" t="s">
        <v>499</v>
      </c>
      <c r="AA13" t="s">
        <v>517</v>
      </c>
      <c r="AB13" t="s">
        <v>527</v>
      </c>
      <c r="AL13">
        <f>MATCH(Shortlisting!B18,working!N:N,0)-1</f>
        <v>51</v>
      </c>
      <c r="AM13" t="str">
        <f ca="1">OFFSET(working!$Z$1,working!$AL13,0)</f>
        <v>New</v>
      </c>
      <c r="AN13">
        <f>MATCH(Typology!C18,working!N:N,0)-1</f>
        <v>13</v>
      </c>
      <c r="AO13">
        <f>SUM(Shortlisting!E18,Shortlisting!G18,Shortlisting!I18,Shortlisting!K18,Shortlisting!M18,Shortlisting!O18,Shortlisting!Q18)</f>
        <v>6</v>
      </c>
      <c r="AQ13" t="b">
        <f ca="1">AND(working!AO13&lt;&gt;"",working!$AO13&lt;&gt;"",OR(working!$AO13=MIN(working!$AO$2:'working'!$AO$79),(working!$AO13-(MIN(working!$AO$2:'working'!$AO$79)-1))/(MAX(working!$AO$2:'working'!$AO$79)-(MIN(working!$AO$2:'working'!$AO$79)-1))*5&lt;=1))</f>
        <v>0</v>
      </c>
      <c r="AR13" t="b">
        <f ca="1">AND(working!AO13&lt;&gt;"",working!$AO13&lt;&gt;"",(working!$AO13-(MIN(working!$AO$2:'working'!$AO$79)-1))/(MAX(working!$AO$2:'working'!$AO$79)-(MIN(working!$AO$2:'working'!$AO$79)-1))*5&lt;=2)</f>
        <v>1</v>
      </c>
      <c r="AS13" t="b">
        <f ca="1">AND(working!AO13&lt;&gt;"",working!$AO13&lt;&gt;"",(working!$AO13-(MIN(working!$AO$2:'working'!$AO$79)-1))/(MAX(working!$AO$2:'working'!$AO$79)-(MIN(working!$AO$2:'working'!$AO$79)-1))*5&lt;=3)</f>
        <v>1</v>
      </c>
      <c r="AT13" t="b">
        <f ca="1">AND(working!AO13&lt;&gt;"",working!$AO13&lt;&gt;"",(working!$AO13-(MIN(working!$AO$2:'working'!$AO$79)-1))/(MAX(working!$AO$2:'working'!$AO$79)-(MIN(working!$AO$2:'working'!$AO$79)-1))*5&lt;=4)</f>
        <v>1</v>
      </c>
      <c r="AU13" t="b">
        <f ca="1">AND(working!AO13&lt;&gt;"",working!$AO13&lt;&gt;"",OR(working!$AO13=MAX(working!$AO$2:'working'!$AO$79),(working!$AO13-(MIN(working!$AO$2:'working'!$AO$79)-1))/(MAX(working!$AO$2:'working'!$AO$79)-(MIN(working!$AO$2:'working'!$AO$79)-1))*5&lt;=5))</f>
        <v>1</v>
      </c>
    </row>
    <row r="14" spans="1:47" ht="15" customHeight="1">
      <c r="A14" s="121"/>
      <c r="B14" s="86" t="s">
        <v>276</v>
      </c>
      <c r="C14" s="86" t="s">
        <v>288</v>
      </c>
      <c r="D14">
        <v>1</v>
      </c>
      <c r="G14" s="70" t="s">
        <v>376</v>
      </c>
      <c r="H14" s="70" t="s">
        <v>236</v>
      </c>
      <c r="I14" s="70" t="s">
        <v>375</v>
      </c>
      <c r="J14" s="70" t="s">
        <v>367</v>
      </c>
      <c r="K14" s="70">
        <v>0</v>
      </c>
      <c r="L14">
        <v>3</v>
      </c>
      <c r="N14" s="70" t="s">
        <v>403</v>
      </c>
      <c r="O14" s="70">
        <v>2</v>
      </c>
      <c r="P14" s="70">
        <v>5</v>
      </c>
      <c r="Q14" s="70">
        <v>4</v>
      </c>
      <c r="R14" s="70">
        <v>1</v>
      </c>
      <c r="S14" s="70">
        <v>2</v>
      </c>
      <c r="T14" s="70">
        <v>4</v>
      </c>
      <c r="U14" s="70">
        <v>1</v>
      </c>
      <c r="V14" s="70">
        <v>1</v>
      </c>
      <c r="Y14">
        <f t="shared" si="0"/>
        <v>180</v>
      </c>
      <c r="Z14" t="s">
        <v>501</v>
      </c>
      <c r="AA14" t="s">
        <v>506</v>
      </c>
      <c r="AB14" t="s">
        <v>528</v>
      </c>
      <c r="AC14" s="103" t="s">
        <v>529</v>
      </c>
      <c r="AL14">
        <f>MATCH(Shortlisting!B19,working!N:N,0)-1</f>
        <v>52</v>
      </c>
      <c r="AM14" t="str">
        <f ca="1">OFFSET(working!$Z$1,working!$AL14,0)</f>
        <v>New</v>
      </c>
      <c r="AN14">
        <f>MATCH(Typology!C19,working!N:N,0)-1</f>
        <v>14</v>
      </c>
      <c r="AO14">
        <f>SUM(Shortlisting!E19,Shortlisting!G19,Shortlisting!I19,Shortlisting!K19,Shortlisting!M19,Shortlisting!O19,Shortlisting!Q19)</f>
        <v>4</v>
      </c>
      <c r="AQ14" t="b">
        <f ca="1">AND(working!AO14&lt;&gt;"",working!$AO14&lt;&gt;"",OR(working!$AO14=MIN(working!$AO$2:'working'!$AO$79),(working!$AO14-(MIN(working!$AO$2:'working'!$AO$79)-1))/(MAX(working!$AO$2:'working'!$AO$79)-(MIN(working!$AO$2:'working'!$AO$79)-1))*5&lt;=1))</f>
        <v>0</v>
      </c>
      <c r="AR14" t="b">
        <f ca="1">AND(working!AO14&lt;&gt;"",working!$AO14&lt;&gt;"",(working!$AO14-(MIN(working!$AO$2:'working'!$AO$79)-1))/(MAX(working!$AO$2:'working'!$AO$79)-(MIN(working!$AO$2:'working'!$AO$79)-1))*5&lt;=2)</f>
        <v>1</v>
      </c>
      <c r="AS14" t="b">
        <f ca="1">AND(working!AO14&lt;&gt;"",working!$AO14&lt;&gt;"",(working!$AO14-(MIN(working!$AO$2:'working'!$AO$79)-1))/(MAX(working!$AO$2:'working'!$AO$79)-(MIN(working!$AO$2:'working'!$AO$79)-1))*5&lt;=3)</f>
        <v>1</v>
      </c>
      <c r="AT14" t="b">
        <f ca="1">AND(working!AO14&lt;&gt;"",working!$AO14&lt;&gt;"",(working!$AO14-(MIN(working!$AO$2:'working'!$AO$79)-1))/(MAX(working!$AO$2:'working'!$AO$79)-(MIN(working!$AO$2:'working'!$AO$79)-1))*5&lt;=4)</f>
        <v>1</v>
      </c>
      <c r="AU14" t="b">
        <f ca="1">AND(working!AO14&lt;&gt;"",working!$AO14&lt;&gt;"",OR(working!$AO14=MAX(working!$AO$2:'working'!$AO$79),(working!$AO14-(MIN(working!$AO$2:'working'!$AO$79)-1))/(MAX(working!$AO$2:'working'!$AO$79)-(MIN(working!$AO$2:'working'!$AO$79)-1))*5&lt;=5))</f>
        <v>1</v>
      </c>
    </row>
    <row r="15" spans="1:47" ht="15" customHeight="1">
      <c r="A15" s="120" t="s">
        <v>165</v>
      </c>
      <c r="B15" s="86" t="s">
        <v>236</v>
      </c>
      <c r="C15" s="86" t="s">
        <v>266</v>
      </c>
      <c r="D15">
        <v>1</v>
      </c>
      <c r="G15" s="70" t="s">
        <v>376</v>
      </c>
      <c r="H15" s="70" t="s">
        <v>236</v>
      </c>
      <c r="I15" s="70" t="s">
        <v>375</v>
      </c>
      <c r="J15" s="70" t="s">
        <v>40</v>
      </c>
      <c r="K15" s="70">
        <v>0</v>
      </c>
      <c r="L15">
        <v>1</v>
      </c>
      <c r="N15" s="70" t="s">
        <v>404</v>
      </c>
      <c r="O15" s="70">
        <v>5</v>
      </c>
      <c r="P15" s="70">
        <v>4</v>
      </c>
      <c r="Q15" s="70">
        <v>3</v>
      </c>
      <c r="R15" s="70">
        <v>2</v>
      </c>
      <c r="S15" s="70">
        <v>4</v>
      </c>
      <c r="T15" s="70">
        <v>4</v>
      </c>
      <c r="U15" s="70">
        <v>1</v>
      </c>
      <c r="V15" s="70">
        <v>3</v>
      </c>
      <c r="Y15">
        <f t="shared" si="0"/>
        <v>192</v>
      </c>
      <c r="Z15" t="s">
        <v>501</v>
      </c>
      <c r="AA15" t="s">
        <v>506</v>
      </c>
      <c r="AB15" t="s">
        <v>530</v>
      </c>
      <c r="AC15" s="103" t="s">
        <v>531</v>
      </c>
      <c r="AL15">
        <f>MATCH(Shortlisting!B20,working!N:N,0)-1</f>
        <v>28</v>
      </c>
      <c r="AM15" t="str">
        <f ca="1">OFFSET(working!$Z$1,working!$AL15,0)</f>
        <v>BAU</v>
      </c>
      <c r="AN15">
        <f>MATCH(Typology!C20,working!N:N,0)-1</f>
        <v>15</v>
      </c>
      <c r="AO15">
        <f>SUM(Shortlisting!E20,Shortlisting!G20,Shortlisting!I20,Shortlisting!K20,Shortlisting!M20,Shortlisting!O20,Shortlisting!Q20)</f>
        <v>2</v>
      </c>
      <c r="AQ15" t="b">
        <f ca="1">AND(working!AO15&lt;&gt;"",working!$AO15&lt;&gt;"",OR(working!$AO15=MIN(working!$AO$2:'working'!$AO$79),(working!$AO15-(MIN(working!$AO$2:'working'!$AO$79)-1))/(MAX(working!$AO$2:'working'!$AO$79)-(MIN(working!$AO$2:'working'!$AO$79)-1))*5&lt;=1))</f>
        <v>1</v>
      </c>
      <c r="AR15" t="b">
        <f ca="1">AND(working!AO15&lt;&gt;"",working!$AO15&lt;&gt;"",(working!$AO15-(MIN(working!$AO$2:'working'!$AO$79)-1))/(MAX(working!$AO$2:'working'!$AO$79)-(MIN(working!$AO$2:'working'!$AO$79)-1))*5&lt;=2)</f>
        <v>1</v>
      </c>
      <c r="AS15" t="b">
        <f ca="1">AND(working!AO15&lt;&gt;"",working!$AO15&lt;&gt;"",(working!$AO15-(MIN(working!$AO$2:'working'!$AO$79)-1))/(MAX(working!$AO$2:'working'!$AO$79)-(MIN(working!$AO$2:'working'!$AO$79)-1))*5&lt;=3)</f>
        <v>1</v>
      </c>
      <c r="AT15" t="b">
        <f ca="1">AND(working!AO15&lt;&gt;"",working!$AO15&lt;&gt;"",(working!$AO15-(MIN(working!$AO$2:'working'!$AO$79)-1))/(MAX(working!$AO$2:'working'!$AO$79)-(MIN(working!$AO$2:'working'!$AO$79)-1))*5&lt;=4)</f>
        <v>1</v>
      </c>
      <c r="AU15" t="b">
        <f ca="1">AND(working!AO15&lt;&gt;"",working!$AO15&lt;&gt;"",OR(working!$AO15=MAX(working!$AO$2:'working'!$AO$79),(working!$AO15-(MIN(working!$AO$2:'working'!$AO$79)-1))/(MAX(working!$AO$2:'working'!$AO$79)-(MIN(working!$AO$2:'working'!$AO$79)-1))*5&lt;=5))</f>
        <v>1</v>
      </c>
    </row>
    <row r="16" spans="1:47" ht="15" customHeight="1">
      <c r="A16" s="121"/>
      <c r="B16" s="86" t="s">
        <v>70</v>
      </c>
      <c r="C16" s="86" t="s">
        <v>170</v>
      </c>
      <c r="D16">
        <v>1</v>
      </c>
      <c r="G16" s="70" t="s">
        <v>376</v>
      </c>
      <c r="H16" s="70" t="s">
        <v>219</v>
      </c>
      <c r="I16" s="70" t="s">
        <v>447</v>
      </c>
      <c r="J16" s="70" t="s">
        <v>50</v>
      </c>
      <c r="K16" s="70">
        <v>0</v>
      </c>
      <c r="L16">
        <v>3</v>
      </c>
      <c r="N16" s="70" t="s">
        <v>405</v>
      </c>
      <c r="O16" s="70">
        <v>2</v>
      </c>
      <c r="P16" s="70">
        <v>3</v>
      </c>
      <c r="Q16" s="70">
        <v>3</v>
      </c>
      <c r="R16" s="70">
        <v>3</v>
      </c>
      <c r="S16" s="70">
        <v>3</v>
      </c>
      <c r="T16" s="70">
        <v>3</v>
      </c>
      <c r="U16" s="70">
        <v>4</v>
      </c>
      <c r="V16" s="70">
        <v>4</v>
      </c>
      <c r="Y16">
        <f t="shared" si="0"/>
        <v>186</v>
      </c>
      <c r="Z16" t="s">
        <v>501</v>
      </c>
      <c r="AA16" t="s">
        <v>502</v>
      </c>
      <c r="AB16" t="s">
        <v>532</v>
      </c>
      <c r="AC16" s="103" t="s">
        <v>533</v>
      </c>
      <c r="AL16">
        <f>MATCH(Shortlisting!B21,working!N:N,0)-1</f>
        <v>5</v>
      </c>
      <c r="AM16" t="str">
        <f ca="1">OFFSET(working!$Z$1,working!$AL16,0)</f>
        <v>BAU</v>
      </c>
      <c r="AN16">
        <f>MATCH(Typology!C21,working!N:N,0)-1</f>
        <v>16</v>
      </c>
      <c r="AO16">
        <f>SUM(Shortlisting!E21,Shortlisting!G21,Shortlisting!I21,Shortlisting!K21,Shortlisting!M21,Shortlisting!O21,Shortlisting!Q21)</f>
        <v>3</v>
      </c>
      <c r="AQ16" t="b">
        <f ca="1">AND(working!AO16&lt;&gt;"",working!$AO16&lt;&gt;"",OR(working!$AO16=MIN(working!$AO$2:'working'!$AO$79),(working!$AO16-(MIN(working!$AO$2:'working'!$AO$79)-1))/(MAX(working!$AO$2:'working'!$AO$79)-(MIN(working!$AO$2:'working'!$AO$79)-1))*5&lt;=1))</f>
        <v>1</v>
      </c>
      <c r="AR16" t="b">
        <f ca="1">AND(working!AO16&lt;&gt;"",working!$AO16&lt;&gt;"",(working!$AO16-(MIN(working!$AO$2:'working'!$AO$79)-1))/(MAX(working!$AO$2:'working'!$AO$79)-(MIN(working!$AO$2:'working'!$AO$79)-1))*5&lt;=2)</f>
        <v>1</v>
      </c>
      <c r="AS16" t="b">
        <f ca="1">AND(working!AO16&lt;&gt;"",working!$AO16&lt;&gt;"",(working!$AO16-(MIN(working!$AO$2:'working'!$AO$79)-1))/(MAX(working!$AO$2:'working'!$AO$79)-(MIN(working!$AO$2:'working'!$AO$79)-1))*5&lt;=3)</f>
        <v>1</v>
      </c>
      <c r="AT16" t="b">
        <f ca="1">AND(working!AO16&lt;&gt;"",working!$AO16&lt;&gt;"",(working!$AO16-(MIN(working!$AO$2:'working'!$AO$79)-1))/(MAX(working!$AO$2:'working'!$AO$79)-(MIN(working!$AO$2:'working'!$AO$79)-1))*5&lt;=4)</f>
        <v>1</v>
      </c>
      <c r="AU16" t="b">
        <f ca="1">AND(working!AO16&lt;&gt;"",working!$AO16&lt;&gt;"",OR(working!$AO16=MAX(working!$AO$2:'working'!$AO$79),(working!$AO16-(MIN(working!$AO$2:'working'!$AO$79)-1))/(MAX(working!$AO$2:'working'!$AO$79)-(MIN(working!$AO$2:'working'!$AO$79)-1))*5&lt;=5))</f>
        <v>1</v>
      </c>
    </row>
    <row r="17" spans="1:47" ht="15" customHeight="1">
      <c r="A17" s="121"/>
      <c r="B17" s="86" t="s">
        <v>171</v>
      </c>
      <c r="C17" s="86" t="s">
        <v>172</v>
      </c>
      <c r="D17">
        <v>1</v>
      </c>
      <c r="G17" s="70" t="s">
        <v>376</v>
      </c>
      <c r="H17" s="70" t="s">
        <v>219</v>
      </c>
      <c r="I17" s="70" t="s">
        <v>447</v>
      </c>
      <c r="J17" s="70" t="s">
        <v>56</v>
      </c>
      <c r="K17" s="70">
        <v>0</v>
      </c>
      <c r="L17">
        <v>1</v>
      </c>
      <c r="N17" s="70" t="s">
        <v>406</v>
      </c>
      <c r="O17" s="70">
        <v>2</v>
      </c>
      <c r="P17" s="70">
        <v>3</v>
      </c>
      <c r="Q17" s="70">
        <v>3</v>
      </c>
      <c r="R17" s="70">
        <v>3</v>
      </c>
      <c r="S17" s="70">
        <v>3</v>
      </c>
      <c r="T17" s="70">
        <v>3</v>
      </c>
      <c r="U17" s="70">
        <v>4</v>
      </c>
      <c r="V17" s="70">
        <v>4</v>
      </c>
      <c r="Y17">
        <f t="shared" si="0"/>
        <v>199</v>
      </c>
      <c r="Z17" t="s">
        <v>501</v>
      </c>
      <c r="AA17" t="s">
        <v>502</v>
      </c>
      <c r="AB17" t="s">
        <v>534</v>
      </c>
      <c r="AC17" s="103" t="s">
        <v>524</v>
      </c>
      <c r="AL17">
        <f>MATCH(Shortlisting!B22,working!N:N,0)-1</f>
        <v>4</v>
      </c>
      <c r="AM17" t="str">
        <f ca="1">OFFSET(working!$Z$1,working!$AL17,0)</f>
        <v>BAU</v>
      </c>
      <c r="AN17">
        <f>MATCH(Typology!C22,working!N:N,0)-1</f>
        <v>17</v>
      </c>
      <c r="AO17">
        <f>SUM(Shortlisting!E22,Shortlisting!G22,Shortlisting!I22,Shortlisting!K22,Shortlisting!M22,Shortlisting!O22,Shortlisting!Q22)</f>
        <v>3</v>
      </c>
      <c r="AQ17" t="b">
        <f ca="1">AND(working!AO17&lt;&gt;"",working!$AO17&lt;&gt;"",OR(working!$AO17=MIN(working!$AO$2:'working'!$AO$79),(working!$AO17-(MIN(working!$AO$2:'working'!$AO$79)-1))/(MAX(working!$AO$2:'working'!$AO$79)-(MIN(working!$AO$2:'working'!$AO$79)-1))*5&lt;=1))</f>
        <v>1</v>
      </c>
      <c r="AR17" t="b">
        <f ca="1">AND(working!AO17&lt;&gt;"",working!$AO17&lt;&gt;"",(working!$AO17-(MIN(working!$AO$2:'working'!$AO$79)-1))/(MAX(working!$AO$2:'working'!$AO$79)-(MIN(working!$AO$2:'working'!$AO$79)-1))*5&lt;=2)</f>
        <v>1</v>
      </c>
      <c r="AS17" t="b">
        <f ca="1">AND(working!AO17&lt;&gt;"",working!$AO17&lt;&gt;"",(working!$AO17-(MIN(working!$AO$2:'working'!$AO$79)-1))/(MAX(working!$AO$2:'working'!$AO$79)-(MIN(working!$AO$2:'working'!$AO$79)-1))*5&lt;=3)</f>
        <v>1</v>
      </c>
      <c r="AT17" t="b">
        <f ca="1">AND(working!AO17&lt;&gt;"",working!$AO17&lt;&gt;"",(working!$AO17-(MIN(working!$AO$2:'working'!$AO$79)-1))/(MAX(working!$AO$2:'working'!$AO$79)-(MIN(working!$AO$2:'working'!$AO$79)-1))*5&lt;=4)</f>
        <v>1</v>
      </c>
      <c r="AU17" t="b">
        <f ca="1">AND(working!AO17&lt;&gt;"",working!$AO17&lt;&gt;"",OR(working!$AO17=MAX(working!$AO$2:'working'!$AO$79),(working!$AO17-(MIN(working!$AO$2:'working'!$AO$79)-1))/(MAX(working!$AO$2:'working'!$AO$79)-(MIN(working!$AO$2:'working'!$AO$79)-1))*5&lt;=5))</f>
        <v>1</v>
      </c>
    </row>
    <row r="18" spans="1:47" ht="15" customHeight="1">
      <c r="A18" s="121"/>
      <c r="B18" s="86" t="s">
        <v>108</v>
      </c>
      <c r="C18" s="86" t="s">
        <v>166</v>
      </c>
      <c r="D18">
        <v>1</v>
      </c>
      <c r="G18" s="70" t="s">
        <v>376</v>
      </c>
      <c r="H18" s="70" t="s">
        <v>219</v>
      </c>
      <c r="I18" s="70" t="s">
        <v>447</v>
      </c>
      <c r="J18" s="70" t="s">
        <v>368</v>
      </c>
      <c r="K18" s="70">
        <v>0</v>
      </c>
      <c r="L18">
        <v>3</v>
      </c>
      <c r="N18" s="70" t="s">
        <v>421</v>
      </c>
      <c r="O18" s="70">
        <v>5</v>
      </c>
      <c r="P18" s="70">
        <v>5</v>
      </c>
      <c r="Q18" s="70">
        <v>4</v>
      </c>
      <c r="R18" s="70">
        <v>4</v>
      </c>
      <c r="S18" s="70">
        <v>5</v>
      </c>
      <c r="T18" s="70">
        <v>4</v>
      </c>
      <c r="U18" s="70">
        <v>4</v>
      </c>
      <c r="V18" s="70">
        <v>5</v>
      </c>
      <c r="Y18">
        <f t="shared" si="0"/>
        <v>135</v>
      </c>
      <c r="Z18" t="s">
        <v>499</v>
      </c>
      <c r="AA18" t="s">
        <v>502</v>
      </c>
      <c r="AB18" t="s">
        <v>535</v>
      </c>
      <c r="AC18" s="103" t="s">
        <v>536</v>
      </c>
      <c r="AL18">
        <f>MATCH(Shortlisting!B23,working!N:N,0)-1</f>
        <v>6</v>
      </c>
      <c r="AM18" t="str">
        <f ca="1">OFFSET(working!$Z$1,working!$AL18,0)</f>
        <v>BAU</v>
      </c>
      <c r="AN18">
        <f>MATCH(Typology!C23,working!N:N,0)-1</f>
        <v>18</v>
      </c>
      <c r="AO18">
        <f>SUM(Shortlisting!E23,Shortlisting!G23,Shortlisting!I23,Shortlisting!K23,Shortlisting!M23,Shortlisting!O23,Shortlisting!Q23)</f>
        <v>13</v>
      </c>
      <c r="AQ18" t="b">
        <f ca="1">AND(working!AO18&lt;&gt;"",working!$AO18&lt;&gt;"",OR(working!$AO18=MIN(working!$AO$2:'working'!$AO$79),(working!$AO18-(MIN(working!$AO$2:'working'!$AO$79)-1))/(MAX(working!$AO$2:'working'!$AO$79)-(MIN(working!$AO$2:'working'!$AO$79)-1))*5&lt;=1))</f>
        <v>0</v>
      </c>
      <c r="AR18" t="b">
        <f ca="1">AND(working!AO18&lt;&gt;"",working!$AO18&lt;&gt;"",(working!$AO18-(MIN(working!$AO$2:'working'!$AO$79)-1))/(MAX(working!$AO$2:'working'!$AO$79)-(MIN(working!$AO$2:'working'!$AO$79)-1))*5&lt;=2)</f>
        <v>0</v>
      </c>
      <c r="AS18" t="b">
        <f ca="1">AND(working!AO18&lt;&gt;"",working!$AO18&lt;&gt;"",(working!$AO18-(MIN(working!$AO$2:'working'!$AO$79)-1))/(MAX(working!$AO$2:'working'!$AO$79)-(MIN(working!$AO$2:'working'!$AO$79)-1))*5&lt;=3)</f>
        <v>0</v>
      </c>
      <c r="AT18" t="b">
        <f ca="1">AND(working!AO18&lt;&gt;"",working!$AO18&lt;&gt;"",(working!$AO18-(MIN(working!$AO$2:'working'!$AO$79)-1))/(MAX(working!$AO$2:'working'!$AO$79)-(MIN(working!$AO$2:'working'!$AO$79)-1))*5&lt;=4)</f>
        <v>1</v>
      </c>
      <c r="AU18" t="b">
        <f ca="1">AND(working!AO18&lt;&gt;"",working!$AO18&lt;&gt;"",OR(working!$AO18=MAX(working!$AO$2:'working'!$AO$79),(working!$AO18-(MIN(working!$AO$2:'working'!$AO$79)-1))/(MAX(working!$AO$2:'working'!$AO$79)-(MIN(working!$AO$2:'working'!$AO$79)-1))*5&lt;=5))</f>
        <v>1</v>
      </c>
    </row>
    <row r="19" spans="1:47" ht="15" customHeight="1">
      <c r="A19" s="121"/>
      <c r="B19" s="120" t="s">
        <v>144</v>
      </c>
      <c r="C19" s="86" t="s">
        <v>175</v>
      </c>
      <c r="G19" s="70" t="s">
        <v>376</v>
      </c>
      <c r="H19" s="70" t="s">
        <v>219</v>
      </c>
      <c r="I19" s="70" t="s">
        <v>447</v>
      </c>
      <c r="J19" s="70" t="s">
        <v>367</v>
      </c>
      <c r="K19" s="70">
        <v>0</v>
      </c>
      <c r="L19">
        <v>3</v>
      </c>
      <c r="N19" s="70" t="s">
        <v>423</v>
      </c>
      <c r="O19" s="70">
        <v>3</v>
      </c>
      <c r="P19" s="70">
        <v>4</v>
      </c>
      <c r="Q19" s="70">
        <v>4</v>
      </c>
      <c r="R19" s="70">
        <v>3</v>
      </c>
      <c r="S19" s="70">
        <v>3</v>
      </c>
      <c r="T19" s="70">
        <v>3</v>
      </c>
      <c r="U19" s="70">
        <v>3</v>
      </c>
      <c r="V19" s="70">
        <v>3</v>
      </c>
      <c r="Y19">
        <f t="shared" si="0"/>
        <v>20</v>
      </c>
      <c r="Z19" t="s">
        <v>501</v>
      </c>
      <c r="AA19" t="s">
        <v>506</v>
      </c>
      <c r="AB19" t="s">
        <v>537</v>
      </c>
      <c r="AC19" s="103" t="s">
        <v>538</v>
      </c>
      <c r="AL19">
        <f>MATCH(Shortlisting!B24,working!N:N,0)-1</f>
        <v>53</v>
      </c>
      <c r="AM19" t="str">
        <f ca="1">OFFSET(working!$Z$1,working!$AL19,0)</f>
        <v>BAU</v>
      </c>
      <c r="AN19">
        <f>MATCH(Typology!C24,working!N:N,0)-1</f>
        <v>19</v>
      </c>
      <c r="AO19">
        <f>SUM(Shortlisting!E24,Shortlisting!G24,Shortlisting!I24,Shortlisting!K24,Shortlisting!M24,Shortlisting!O24,Shortlisting!Q24)</f>
        <v>9</v>
      </c>
      <c r="AQ19" t="b">
        <f ca="1">AND(working!AO19&lt;&gt;"",working!$AO19&lt;&gt;"",OR(working!$AO19=MIN(working!$AO$2:'working'!$AO$79),(working!$AO19-(MIN(working!$AO$2:'working'!$AO$79)-1))/(MAX(working!$AO$2:'working'!$AO$79)-(MIN(working!$AO$2:'working'!$AO$79)-1))*5&lt;=1))</f>
        <v>0</v>
      </c>
      <c r="AR19" t="b">
        <f ca="1">AND(working!AO19&lt;&gt;"",working!$AO19&lt;&gt;"",(working!$AO19-(MIN(working!$AO$2:'working'!$AO$79)-1))/(MAX(working!$AO$2:'working'!$AO$79)-(MIN(working!$AO$2:'working'!$AO$79)-1))*5&lt;=2)</f>
        <v>0</v>
      </c>
      <c r="AS19" t="b">
        <f ca="1">AND(working!AO19&lt;&gt;"",working!$AO19&lt;&gt;"",(working!$AO19-(MIN(working!$AO$2:'working'!$AO$79)-1))/(MAX(working!$AO$2:'working'!$AO$79)-(MIN(working!$AO$2:'working'!$AO$79)-1))*5&lt;=3)</f>
        <v>1</v>
      </c>
      <c r="AT19" t="b">
        <f ca="1">AND(working!AO19&lt;&gt;"",working!$AO19&lt;&gt;"",(working!$AO19-(MIN(working!$AO$2:'working'!$AO$79)-1))/(MAX(working!$AO$2:'working'!$AO$79)-(MIN(working!$AO$2:'working'!$AO$79)-1))*5&lt;=4)</f>
        <v>1</v>
      </c>
      <c r="AU19" t="b">
        <f ca="1">AND(working!AO19&lt;&gt;"",working!$AO19&lt;&gt;"",OR(working!$AO19=MAX(working!$AO$2:'working'!$AO$79),(working!$AO19-(MIN(working!$AO$2:'working'!$AO$79)-1))/(MAX(working!$AO$2:'working'!$AO$79)-(MIN(working!$AO$2:'working'!$AO$79)-1))*5&lt;=5))</f>
        <v>1</v>
      </c>
    </row>
    <row r="20" spans="1:47" ht="15" customHeight="1">
      <c r="A20" s="121"/>
      <c r="B20" s="121"/>
      <c r="C20" s="86" t="s">
        <v>174</v>
      </c>
      <c r="G20" s="70" t="s">
        <v>376</v>
      </c>
      <c r="H20" s="70" t="s">
        <v>219</v>
      </c>
      <c r="I20" s="70" t="s">
        <v>447</v>
      </c>
      <c r="J20" s="70" t="s">
        <v>40</v>
      </c>
      <c r="K20" s="70">
        <v>0</v>
      </c>
      <c r="L20">
        <v>1</v>
      </c>
      <c r="N20" s="70" t="s">
        <v>428</v>
      </c>
      <c r="P20" s="70">
        <v>3</v>
      </c>
      <c r="Q20" s="70">
        <v>2</v>
      </c>
      <c r="R20" s="70">
        <v>1</v>
      </c>
      <c r="S20" s="70">
        <v>3</v>
      </c>
      <c r="T20" s="70">
        <v>4</v>
      </c>
      <c r="U20" s="70">
        <v>1</v>
      </c>
      <c r="V20" s="70">
        <v>2</v>
      </c>
      <c r="Y20">
        <f t="shared" si="0"/>
        <v>26</v>
      </c>
      <c r="Z20" t="s">
        <v>501</v>
      </c>
      <c r="AA20" t="s">
        <v>502</v>
      </c>
      <c r="AB20" t="s">
        <v>539</v>
      </c>
      <c r="AC20" s="103" t="s">
        <v>540</v>
      </c>
      <c r="AL20">
        <f>MATCH(Shortlisting!B25,working!N:N,0)-1</f>
        <v>7</v>
      </c>
      <c r="AM20" t="str">
        <f ca="1">OFFSET(working!$Z$1,working!$AL20,0)</f>
        <v>New</v>
      </c>
      <c r="AN20">
        <f>MATCH(Typology!C25,working!N:N,0)-1</f>
        <v>20</v>
      </c>
      <c r="AO20">
        <f>SUM(Shortlisting!E25,Shortlisting!G25,Shortlisting!I25,Shortlisting!K25,Shortlisting!M25,Shortlisting!O25,Shortlisting!Q25)</f>
        <v>6</v>
      </c>
      <c r="AQ20" t="b">
        <f ca="1">AND(working!AO20&lt;&gt;"",working!$AO20&lt;&gt;"",OR(working!$AO20=MIN(working!$AO$2:'working'!$AO$79),(working!$AO20-(MIN(working!$AO$2:'working'!$AO$79)-1))/(MAX(working!$AO$2:'working'!$AO$79)-(MIN(working!$AO$2:'working'!$AO$79)-1))*5&lt;=1))</f>
        <v>0</v>
      </c>
      <c r="AR20" t="b">
        <f ca="1">AND(working!AO20&lt;&gt;"",working!$AO20&lt;&gt;"",(working!$AO20-(MIN(working!$AO$2:'working'!$AO$79)-1))/(MAX(working!$AO$2:'working'!$AO$79)-(MIN(working!$AO$2:'working'!$AO$79)-1))*5&lt;=2)</f>
        <v>1</v>
      </c>
      <c r="AS20" t="b">
        <f ca="1">AND(working!AO20&lt;&gt;"",working!$AO20&lt;&gt;"",(working!$AO20-(MIN(working!$AO$2:'working'!$AO$79)-1))/(MAX(working!$AO$2:'working'!$AO$79)-(MIN(working!$AO$2:'working'!$AO$79)-1))*5&lt;=3)</f>
        <v>1</v>
      </c>
      <c r="AT20" t="b">
        <f ca="1">AND(working!AO20&lt;&gt;"",working!$AO20&lt;&gt;"",(working!$AO20-(MIN(working!$AO$2:'working'!$AO$79)-1))/(MAX(working!$AO$2:'working'!$AO$79)-(MIN(working!$AO$2:'working'!$AO$79)-1))*5&lt;=4)</f>
        <v>1</v>
      </c>
      <c r="AU20" t="b">
        <f ca="1">AND(working!AO20&lt;&gt;"",working!$AO20&lt;&gt;"",OR(working!$AO20=MAX(working!$AO$2:'working'!$AO$79),(working!$AO20-(MIN(working!$AO$2:'working'!$AO$79)-1))/(MAX(working!$AO$2:'working'!$AO$79)-(MIN(working!$AO$2:'working'!$AO$79)-1))*5&lt;=5))</f>
        <v>1</v>
      </c>
    </row>
    <row r="21" spans="1:47" ht="15" customHeight="1">
      <c r="A21" s="121"/>
      <c r="B21" s="121"/>
      <c r="C21" s="86" t="s">
        <v>168</v>
      </c>
      <c r="D21">
        <v>1</v>
      </c>
      <c r="G21" s="70" t="s">
        <v>376</v>
      </c>
      <c r="H21" s="70" t="s">
        <v>420</v>
      </c>
      <c r="I21" s="70" t="s">
        <v>423</v>
      </c>
      <c r="J21" s="70" t="s">
        <v>50</v>
      </c>
      <c r="K21" s="70">
        <v>0</v>
      </c>
      <c r="L21">
        <v>3</v>
      </c>
      <c r="N21" s="70" t="s">
        <v>429</v>
      </c>
      <c r="O21" s="70">
        <v>5</v>
      </c>
      <c r="P21" s="70">
        <v>5</v>
      </c>
      <c r="Q21" s="70">
        <v>4</v>
      </c>
      <c r="R21" s="70">
        <v>5</v>
      </c>
      <c r="S21" s="70">
        <v>5</v>
      </c>
      <c r="T21" s="70">
        <v>5</v>
      </c>
      <c r="U21" s="70">
        <v>2</v>
      </c>
      <c r="V21" s="70">
        <v>4</v>
      </c>
      <c r="Y21">
        <f t="shared" si="0"/>
        <v>139</v>
      </c>
      <c r="Z21" t="s">
        <v>501</v>
      </c>
      <c r="AA21" t="s">
        <v>506</v>
      </c>
      <c r="AB21" t="s">
        <v>541</v>
      </c>
      <c r="AC21" s="103" t="s">
        <v>542</v>
      </c>
      <c r="AL21">
        <f>MATCH(Shortlisting!B26,working!N:N,0)-1</f>
        <v>8</v>
      </c>
      <c r="AM21" t="str">
        <f ca="1">OFFSET(working!$Z$1,working!$AL21,0)</f>
        <v>BAU</v>
      </c>
      <c r="AN21">
        <f>MATCH(Typology!C26,working!N:N,0)-1</f>
        <v>21</v>
      </c>
      <c r="AO21">
        <f>SUM(Shortlisting!E26,Shortlisting!G26,Shortlisting!I26,Shortlisting!K26,Shortlisting!M26,Shortlisting!O26,Shortlisting!Q26)</f>
        <v>8</v>
      </c>
      <c r="AQ21" t="b">
        <f ca="1">AND(working!AO21&lt;&gt;"",working!$AO21&lt;&gt;"",OR(working!$AO21=MIN(working!$AO$2:'working'!$AO$79),(working!$AO21-(MIN(working!$AO$2:'working'!$AO$79)-1))/(MAX(working!$AO$2:'working'!$AO$79)-(MIN(working!$AO$2:'working'!$AO$79)-1))*5&lt;=1))</f>
        <v>0</v>
      </c>
      <c r="AR21" t="b">
        <f ca="1">AND(working!AO21&lt;&gt;"",working!$AO21&lt;&gt;"",(working!$AO21-(MIN(working!$AO$2:'working'!$AO$79)-1))/(MAX(working!$AO$2:'working'!$AO$79)-(MIN(working!$AO$2:'working'!$AO$79)-1))*5&lt;=2)</f>
        <v>0</v>
      </c>
      <c r="AS21" t="b">
        <f ca="1">AND(working!AO21&lt;&gt;"",working!$AO21&lt;&gt;"",(working!$AO21-(MIN(working!$AO$2:'working'!$AO$79)-1))/(MAX(working!$AO$2:'working'!$AO$79)-(MIN(working!$AO$2:'working'!$AO$79)-1))*5&lt;=3)</f>
        <v>1</v>
      </c>
      <c r="AT21" t="b">
        <f ca="1">AND(working!AO21&lt;&gt;"",working!$AO21&lt;&gt;"",(working!$AO21-(MIN(working!$AO$2:'working'!$AO$79)-1))/(MAX(working!$AO$2:'working'!$AO$79)-(MIN(working!$AO$2:'working'!$AO$79)-1))*5&lt;=4)</f>
        <v>1</v>
      </c>
      <c r="AU21" t="b">
        <f ca="1">AND(working!AO21&lt;&gt;"",working!$AO21&lt;&gt;"",OR(working!$AO21=MAX(working!$AO$2:'working'!$AO$79),(working!$AO21-(MIN(working!$AO$2:'working'!$AO$79)-1))/(MAX(working!$AO$2:'working'!$AO$79)-(MIN(working!$AO$2:'working'!$AO$79)-1))*5&lt;=5))</f>
        <v>1</v>
      </c>
    </row>
    <row r="22" spans="1:47" ht="15" customHeight="1">
      <c r="A22" s="121"/>
      <c r="B22" s="120" t="s">
        <v>306</v>
      </c>
      <c r="C22" s="86" t="s">
        <v>307</v>
      </c>
      <c r="D22">
        <v>1</v>
      </c>
      <c r="G22" s="70" t="s">
        <v>376</v>
      </c>
      <c r="H22" s="70" t="s">
        <v>420</v>
      </c>
      <c r="I22" s="70" t="s">
        <v>423</v>
      </c>
      <c r="J22" s="70" t="s">
        <v>56</v>
      </c>
      <c r="K22" s="70">
        <v>0</v>
      </c>
      <c r="L22">
        <v>1</v>
      </c>
      <c r="N22" s="70" t="s">
        <v>431</v>
      </c>
      <c r="O22" s="70">
        <v>3</v>
      </c>
      <c r="P22" s="70">
        <v>4</v>
      </c>
      <c r="Q22" s="70">
        <v>4</v>
      </c>
      <c r="R22" s="70">
        <v>4</v>
      </c>
      <c r="S22" s="70">
        <v>3</v>
      </c>
      <c r="T22" s="70">
        <v>2</v>
      </c>
      <c r="U22" s="70">
        <v>4</v>
      </c>
      <c r="V22" s="70">
        <v>4</v>
      </c>
      <c r="X22" s="70">
        <v>5</v>
      </c>
      <c r="Y22">
        <f t="shared" si="0"/>
        <v>141</v>
      </c>
      <c r="Z22" t="s">
        <v>501</v>
      </c>
      <c r="AA22" t="s">
        <v>506</v>
      </c>
      <c r="AB22" t="s">
        <v>543</v>
      </c>
      <c r="AC22" s="103" t="s">
        <v>544</v>
      </c>
      <c r="AL22">
        <f>MATCH(Shortlisting!B27,working!N:N,0)-1</f>
        <v>9</v>
      </c>
      <c r="AM22" t="str">
        <f ca="1">OFFSET(working!$Z$1,working!$AL22,0)</f>
        <v>New</v>
      </c>
      <c r="AN22">
        <f>MATCH(Typology!C27,working!N:N,0)-1</f>
        <v>22</v>
      </c>
      <c r="AO22">
        <f>SUM(Shortlisting!E27,Shortlisting!G27,Shortlisting!I27,Shortlisting!K27,Shortlisting!M27,Shortlisting!O27,Shortlisting!Q27)</f>
        <v>3</v>
      </c>
      <c r="AQ22" t="b">
        <f ca="1">AND(working!AO22&lt;&gt;"",working!$AO22&lt;&gt;"",OR(working!$AO22=MIN(working!$AO$2:'working'!$AO$79),(working!$AO22-(MIN(working!$AO$2:'working'!$AO$79)-1))/(MAX(working!$AO$2:'working'!$AO$79)-(MIN(working!$AO$2:'working'!$AO$79)-1))*5&lt;=1))</f>
        <v>1</v>
      </c>
      <c r="AR22" t="b">
        <f ca="1">AND(working!AO22&lt;&gt;"",working!$AO22&lt;&gt;"",(working!$AO22-(MIN(working!$AO$2:'working'!$AO$79)-1))/(MAX(working!$AO$2:'working'!$AO$79)-(MIN(working!$AO$2:'working'!$AO$79)-1))*5&lt;=2)</f>
        <v>1</v>
      </c>
      <c r="AS22" t="b">
        <f ca="1">AND(working!AO22&lt;&gt;"",working!$AO22&lt;&gt;"",(working!$AO22-(MIN(working!$AO$2:'working'!$AO$79)-1))/(MAX(working!$AO$2:'working'!$AO$79)-(MIN(working!$AO$2:'working'!$AO$79)-1))*5&lt;=3)</f>
        <v>1</v>
      </c>
      <c r="AT22" t="b">
        <f ca="1">AND(working!AO22&lt;&gt;"",working!$AO22&lt;&gt;"",(working!$AO22-(MIN(working!$AO$2:'working'!$AO$79)-1))/(MAX(working!$AO$2:'working'!$AO$79)-(MIN(working!$AO$2:'working'!$AO$79)-1))*5&lt;=4)</f>
        <v>1</v>
      </c>
      <c r="AU22" t="b">
        <f ca="1">AND(working!AO22&lt;&gt;"",working!$AO22&lt;&gt;"",OR(working!$AO22=MAX(working!$AO$2:'working'!$AO$79),(working!$AO22-(MIN(working!$AO$2:'working'!$AO$79)-1))/(MAX(working!$AO$2:'working'!$AO$79)-(MIN(working!$AO$2:'working'!$AO$79)-1))*5&lt;=5))</f>
        <v>1</v>
      </c>
    </row>
    <row r="23" spans="1:47" ht="15" customHeight="1">
      <c r="A23" s="121"/>
      <c r="B23" s="121"/>
      <c r="C23" s="86" t="s">
        <v>312</v>
      </c>
      <c r="D23">
        <v>1</v>
      </c>
      <c r="G23" s="70" t="s">
        <v>376</v>
      </c>
      <c r="H23" s="70" t="s">
        <v>420</v>
      </c>
      <c r="I23" s="70" t="s">
        <v>423</v>
      </c>
      <c r="J23" s="70" t="s">
        <v>368</v>
      </c>
      <c r="K23" s="70">
        <v>0</v>
      </c>
      <c r="L23">
        <v>1</v>
      </c>
      <c r="N23" s="70" t="s">
        <v>432</v>
      </c>
      <c r="P23" s="70">
        <v>3</v>
      </c>
      <c r="Q23" s="70">
        <v>2</v>
      </c>
      <c r="R23" s="70">
        <v>1</v>
      </c>
      <c r="S23" s="70">
        <v>3</v>
      </c>
      <c r="T23" s="70">
        <v>4</v>
      </c>
      <c r="U23" s="70">
        <v>1</v>
      </c>
      <c r="V23" s="70">
        <v>2</v>
      </c>
      <c r="X23" s="70">
        <v>4</v>
      </c>
      <c r="Y23">
        <f t="shared" si="0"/>
        <v>34</v>
      </c>
      <c r="Z23" t="s">
        <v>501</v>
      </c>
      <c r="AA23" t="s">
        <v>506</v>
      </c>
      <c r="AB23" t="s">
        <v>537</v>
      </c>
      <c r="AC23" s="103" t="s">
        <v>540</v>
      </c>
      <c r="AL23">
        <f>MATCH(Shortlisting!B28,working!N:N,0)-1</f>
        <v>10</v>
      </c>
      <c r="AM23" t="str">
        <f ca="1">OFFSET(working!$Z$1,working!$AL23,0)</f>
        <v>New</v>
      </c>
      <c r="AN23">
        <f>MATCH(Typology!C28,working!N:N,0)-1</f>
        <v>23</v>
      </c>
      <c r="AO23">
        <f>SUM(Shortlisting!E28,Shortlisting!G28,Shortlisting!I28,Shortlisting!K28,Shortlisting!M28,Shortlisting!O28,Shortlisting!Q28)</f>
        <v>10</v>
      </c>
      <c r="AQ23" t="b">
        <f ca="1">AND(working!AO23&lt;&gt;"",working!$AO23&lt;&gt;"",OR(working!$AO23=MIN(working!$AO$2:'working'!$AO$79),(working!$AO23-(MIN(working!$AO$2:'working'!$AO$79)-1))/(MAX(working!$AO$2:'working'!$AO$79)-(MIN(working!$AO$2:'working'!$AO$79)-1))*5&lt;=1))</f>
        <v>0</v>
      </c>
      <c r="AR23" t="b">
        <f ca="1">AND(working!AO23&lt;&gt;"",working!$AO23&lt;&gt;"",(working!$AO23-(MIN(working!$AO$2:'working'!$AO$79)-1))/(MAX(working!$AO$2:'working'!$AO$79)-(MIN(working!$AO$2:'working'!$AO$79)-1))*5&lt;=2)</f>
        <v>0</v>
      </c>
      <c r="AS23" t="b">
        <f ca="1">AND(working!AO23&lt;&gt;"",working!$AO23&lt;&gt;"",(working!$AO23-(MIN(working!$AO$2:'working'!$AO$79)-1))/(MAX(working!$AO$2:'working'!$AO$79)-(MIN(working!$AO$2:'working'!$AO$79)-1))*5&lt;=3)</f>
        <v>1</v>
      </c>
      <c r="AT23" t="b">
        <f ca="1">AND(working!AO23&lt;&gt;"",working!$AO23&lt;&gt;"",(working!$AO23-(MIN(working!$AO$2:'working'!$AO$79)-1))/(MAX(working!$AO$2:'working'!$AO$79)-(MIN(working!$AO$2:'working'!$AO$79)-1))*5&lt;=4)</f>
        <v>1</v>
      </c>
      <c r="AU23" t="b">
        <f ca="1">AND(working!AO23&lt;&gt;"",working!$AO23&lt;&gt;"",OR(working!$AO23=MAX(working!$AO$2:'working'!$AO$79),(working!$AO23-(MIN(working!$AO$2:'working'!$AO$79)-1))/(MAX(working!$AO$2:'working'!$AO$79)-(MIN(working!$AO$2:'working'!$AO$79)-1))*5&lt;=5))</f>
        <v>1</v>
      </c>
    </row>
    <row r="24" spans="1:47" ht="15" customHeight="1">
      <c r="A24" s="121"/>
      <c r="B24" s="121"/>
      <c r="C24" s="86" t="s">
        <v>314</v>
      </c>
      <c r="D24">
        <v>1</v>
      </c>
      <c r="G24" s="70" t="s">
        <v>376</v>
      </c>
      <c r="H24" s="70" t="s">
        <v>420</v>
      </c>
      <c r="I24" s="70" t="s">
        <v>423</v>
      </c>
      <c r="J24" s="70" t="s">
        <v>367</v>
      </c>
      <c r="K24" s="70">
        <v>0</v>
      </c>
      <c r="L24">
        <v>1</v>
      </c>
      <c r="N24" s="70" t="s">
        <v>433</v>
      </c>
      <c r="O24" s="70">
        <v>4</v>
      </c>
      <c r="P24" s="70">
        <v>4</v>
      </c>
      <c r="Q24" s="70">
        <v>3</v>
      </c>
      <c r="R24" s="70">
        <v>2</v>
      </c>
      <c r="S24" s="70">
        <v>2</v>
      </c>
      <c r="T24" s="70">
        <v>4</v>
      </c>
      <c r="U24" s="70">
        <v>2</v>
      </c>
      <c r="V24" s="70">
        <v>3</v>
      </c>
      <c r="Y24">
        <f t="shared" si="0"/>
        <v>212</v>
      </c>
      <c r="Z24" t="s">
        <v>501</v>
      </c>
      <c r="AA24" t="s">
        <v>506</v>
      </c>
      <c r="AB24" t="s">
        <v>545</v>
      </c>
      <c r="AC24" s="103" t="s">
        <v>529</v>
      </c>
      <c r="AL24">
        <f>MATCH(Shortlisting!B29,working!N:N,0)-1</f>
        <v>11</v>
      </c>
      <c r="AM24" t="str">
        <f ca="1">OFFSET(working!$Z$1,working!$AL24,0)</f>
        <v>BAU</v>
      </c>
      <c r="AN24">
        <f>MATCH(Typology!C29,working!N:N,0)-1</f>
        <v>24</v>
      </c>
      <c r="AO24">
        <f>SUM(Shortlisting!E29,Shortlisting!G29,Shortlisting!I29,Shortlisting!K29,Shortlisting!M29,Shortlisting!O29,Shortlisting!Q29)</f>
        <v>5</v>
      </c>
      <c r="AQ24" t="b">
        <f ca="1">AND(working!AO24&lt;&gt;"",working!$AO24&lt;&gt;"",OR(working!$AO24=MIN(working!$AO$2:'working'!$AO$79),(working!$AO24-(MIN(working!$AO$2:'working'!$AO$79)-1))/(MAX(working!$AO$2:'working'!$AO$79)-(MIN(working!$AO$2:'working'!$AO$79)-1))*5&lt;=1))</f>
        <v>0</v>
      </c>
      <c r="AR24" t="b">
        <f ca="1">AND(working!AO24&lt;&gt;"",working!$AO24&lt;&gt;"",(working!$AO24-(MIN(working!$AO$2:'working'!$AO$79)-1))/(MAX(working!$AO$2:'working'!$AO$79)-(MIN(working!$AO$2:'working'!$AO$79)-1))*5&lt;=2)</f>
        <v>1</v>
      </c>
      <c r="AS24" t="b">
        <f ca="1">AND(working!AO24&lt;&gt;"",working!$AO24&lt;&gt;"",(working!$AO24-(MIN(working!$AO$2:'working'!$AO$79)-1))/(MAX(working!$AO$2:'working'!$AO$79)-(MIN(working!$AO$2:'working'!$AO$79)-1))*5&lt;=3)</f>
        <v>1</v>
      </c>
      <c r="AT24" t="b">
        <f ca="1">AND(working!AO24&lt;&gt;"",working!$AO24&lt;&gt;"",(working!$AO24-(MIN(working!$AO$2:'working'!$AO$79)-1))/(MAX(working!$AO$2:'working'!$AO$79)-(MIN(working!$AO$2:'working'!$AO$79)-1))*5&lt;=4)</f>
        <v>1</v>
      </c>
      <c r="AU24" t="b">
        <f ca="1">AND(working!AO24&lt;&gt;"",working!$AO24&lt;&gt;"",OR(working!$AO24=MAX(working!$AO$2:'working'!$AO$79),(working!$AO24-(MIN(working!$AO$2:'working'!$AO$79)-1))/(MAX(working!$AO$2:'working'!$AO$79)-(MIN(working!$AO$2:'working'!$AO$79)-1))*5&lt;=5))</f>
        <v>1</v>
      </c>
    </row>
    <row r="25" spans="1:47" ht="15" customHeight="1">
      <c r="A25" s="121"/>
      <c r="B25" s="121"/>
      <c r="C25" s="86" t="s">
        <v>310</v>
      </c>
      <c r="D25">
        <v>1</v>
      </c>
      <c r="G25" s="70" t="s">
        <v>376</v>
      </c>
      <c r="H25" s="70" t="s">
        <v>420</v>
      </c>
      <c r="I25" s="70" t="s">
        <v>423</v>
      </c>
      <c r="J25" s="70" t="s">
        <v>366</v>
      </c>
      <c r="K25" s="70">
        <v>0</v>
      </c>
      <c r="L25">
        <v>1</v>
      </c>
      <c r="N25" s="70" t="s">
        <v>434</v>
      </c>
      <c r="O25" s="70">
        <v>4</v>
      </c>
      <c r="P25" s="70">
        <v>4</v>
      </c>
      <c r="Q25" s="70">
        <v>4</v>
      </c>
      <c r="R25" s="70">
        <v>3</v>
      </c>
      <c r="S25" s="70">
        <v>3</v>
      </c>
      <c r="T25" s="70">
        <v>2</v>
      </c>
      <c r="U25" s="70">
        <v>2</v>
      </c>
      <c r="V25" s="70">
        <v>3</v>
      </c>
      <c r="X25" s="70">
        <v>4</v>
      </c>
      <c r="Y25">
        <f t="shared" si="0"/>
        <v>205</v>
      </c>
      <c r="Z25" t="s">
        <v>501</v>
      </c>
      <c r="AA25" t="s">
        <v>502</v>
      </c>
      <c r="AB25" t="s">
        <v>546</v>
      </c>
      <c r="AC25" s="103" t="s">
        <v>547</v>
      </c>
      <c r="AL25">
        <f>MATCH(Shortlisting!B30,working!N:N,0)-1</f>
        <v>12</v>
      </c>
      <c r="AM25" t="str">
        <f ca="1">OFFSET(working!$Z$1,working!$AL25,0)</f>
        <v>New</v>
      </c>
      <c r="AN25">
        <f>MATCH(Typology!C30,working!N:N,0)-1</f>
        <v>25</v>
      </c>
      <c r="AO25">
        <f>SUM(Shortlisting!E30,Shortlisting!G30,Shortlisting!I30,Shortlisting!K30,Shortlisting!M30,Shortlisting!O30,Shortlisting!Q30)</f>
        <v>3</v>
      </c>
      <c r="AQ25" t="b">
        <f ca="1">AND(working!AO25&lt;&gt;"",working!$AO25&lt;&gt;"",OR(working!$AO25=MIN(working!$AO$2:'working'!$AO$79),(working!$AO25-(MIN(working!$AO$2:'working'!$AO$79)-1))/(MAX(working!$AO$2:'working'!$AO$79)-(MIN(working!$AO$2:'working'!$AO$79)-1))*5&lt;=1))</f>
        <v>1</v>
      </c>
      <c r="AR25" t="b">
        <f ca="1">AND(working!AO25&lt;&gt;"",working!$AO25&lt;&gt;"",(working!$AO25-(MIN(working!$AO$2:'working'!$AO$79)-1))/(MAX(working!$AO$2:'working'!$AO$79)-(MIN(working!$AO$2:'working'!$AO$79)-1))*5&lt;=2)</f>
        <v>1</v>
      </c>
      <c r="AS25" t="b">
        <f ca="1">AND(working!AO25&lt;&gt;"",working!$AO25&lt;&gt;"",(working!$AO25-(MIN(working!$AO$2:'working'!$AO$79)-1))/(MAX(working!$AO$2:'working'!$AO$79)-(MIN(working!$AO$2:'working'!$AO$79)-1))*5&lt;=3)</f>
        <v>1</v>
      </c>
      <c r="AT25" t="b">
        <f ca="1">AND(working!AO25&lt;&gt;"",working!$AO25&lt;&gt;"",(working!$AO25-(MIN(working!$AO$2:'working'!$AO$79)-1))/(MAX(working!$AO$2:'working'!$AO$79)-(MIN(working!$AO$2:'working'!$AO$79)-1))*5&lt;=4)</f>
        <v>1</v>
      </c>
      <c r="AU25" t="b">
        <f ca="1">AND(working!AO25&lt;&gt;"",working!$AO25&lt;&gt;"",OR(working!$AO25=MAX(working!$AO$2:'working'!$AO$79),(working!$AO25-(MIN(working!$AO$2:'working'!$AO$79)-1))/(MAX(working!$AO$2:'working'!$AO$79)-(MIN(working!$AO$2:'working'!$AO$79)-1))*5&lt;=5))</f>
        <v>1</v>
      </c>
    </row>
    <row r="26" spans="1:47" ht="15" customHeight="1">
      <c r="A26" s="120" t="s">
        <v>176</v>
      </c>
      <c r="B26" s="120" t="s">
        <v>184</v>
      </c>
      <c r="C26" s="86" t="s">
        <v>188</v>
      </c>
      <c r="D26">
        <v>1</v>
      </c>
      <c r="G26" s="70" t="s">
        <v>376</v>
      </c>
      <c r="H26" s="70" t="s">
        <v>420</v>
      </c>
      <c r="I26" s="70" t="s">
        <v>423</v>
      </c>
      <c r="J26" s="70" t="s">
        <v>40</v>
      </c>
      <c r="K26" s="70">
        <v>0</v>
      </c>
      <c r="L26">
        <v>1</v>
      </c>
      <c r="N26" s="70" t="s">
        <v>435</v>
      </c>
      <c r="O26" s="70">
        <v>4</v>
      </c>
      <c r="P26" s="70">
        <v>4</v>
      </c>
      <c r="Q26" s="70">
        <v>3</v>
      </c>
      <c r="R26" s="70">
        <v>3</v>
      </c>
      <c r="S26" s="70">
        <v>4</v>
      </c>
      <c r="T26" s="70">
        <v>2</v>
      </c>
      <c r="U26" s="70">
        <v>3</v>
      </c>
      <c r="V26" s="70">
        <v>4</v>
      </c>
      <c r="X26" s="70">
        <v>4</v>
      </c>
      <c r="Y26">
        <f t="shared" si="0"/>
        <v>137</v>
      </c>
      <c r="Z26" t="s">
        <v>501</v>
      </c>
      <c r="AA26" t="s">
        <v>506</v>
      </c>
      <c r="AB26" t="s">
        <v>548</v>
      </c>
      <c r="AC26" s="103" t="s">
        <v>549</v>
      </c>
      <c r="AL26">
        <f>MATCH(Shortlisting!B31,working!N:N,0)-1</f>
        <v>77</v>
      </c>
      <c r="AM26" t="str">
        <f ca="1">OFFSET(working!$Z$1,working!$AL26,0)</f>
        <v>New</v>
      </c>
      <c r="AN26">
        <f>MATCH(Typology!C31,working!N:N,0)-1</f>
        <v>26</v>
      </c>
      <c r="AO26">
        <f>SUM(Shortlisting!E31,Shortlisting!G31,Shortlisting!I31,Shortlisting!K31,Shortlisting!M31,Shortlisting!O31,Shortlisting!Q31)</f>
        <v>15</v>
      </c>
      <c r="AQ26" t="b">
        <f ca="1">AND(working!AO26&lt;&gt;"",working!$AO26&lt;&gt;"",OR(working!$AO26=MIN(working!$AO$2:'working'!$AO$79),(working!$AO26-(MIN(working!$AO$2:'working'!$AO$79)-1))/(MAX(working!$AO$2:'working'!$AO$79)-(MIN(working!$AO$2:'working'!$AO$79)-1))*5&lt;=1))</f>
        <v>0</v>
      </c>
      <c r="AR26" t="b">
        <f ca="1">AND(working!AO26&lt;&gt;"",working!$AO26&lt;&gt;"",(working!$AO26-(MIN(working!$AO$2:'working'!$AO$79)-1))/(MAX(working!$AO$2:'working'!$AO$79)-(MIN(working!$AO$2:'working'!$AO$79)-1))*5&lt;=2)</f>
        <v>0</v>
      </c>
      <c r="AS26" t="b">
        <f ca="1">AND(working!AO26&lt;&gt;"",working!$AO26&lt;&gt;"",(working!$AO26-(MIN(working!$AO$2:'working'!$AO$79)-1))/(MAX(working!$AO$2:'working'!$AO$79)-(MIN(working!$AO$2:'working'!$AO$79)-1))*5&lt;=3)</f>
        <v>0</v>
      </c>
      <c r="AT26" t="b">
        <f ca="1">AND(working!AO26&lt;&gt;"",working!$AO26&lt;&gt;"",(working!$AO26-(MIN(working!$AO$2:'working'!$AO$79)-1))/(MAX(working!$AO$2:'working'!$AO$79)-(MIN(working!$AO$2:'working'!$AO$79)-1))*5&lt;=4)</f>
        <v>0</v>
      </c>
      <c r="AU26" t="b">
        <f ca="1">AND(working!AO26&lt;&gt;"",working!$AO26&lt;&gt;"",OR(working!$AO26=MAX(working!$AO$2:'working'!$AO$79),(working!$AO26-(MIN(working!$AO$2:'working'!$AO$79)-1))/(MAX(working!$AO$2:'working'!$AO$79)-(MIN(working!$AO$2:'working'!$AO$79)-1))*5&lt;=5))</f>
        <v>1</v>
      </c>
    </row>
    <row r="27" spans="1:47" ht="15" customHeight="1">
      <c r="A27" s="121"/>
      <c r="B27" s="121"/>
      <c r="C27" s="86" t="s">
        <v>190</v>
      </c>
      <c r="D27">
        <v>1</v>
      </c>
      <c r="G27" s="70" t="s">
        <v>376</v>
      </c>
      <c r="H27" s="70" t="s">
        <v>420</v>
      </c>
      <c r="I27" s="70" t="s">
        <v>428</v>
      </c>
      <c r="J27" s="70" t="s">
        <v>50</v>
      </c>
      <c r="K27" s="70">
        <v>0</v>
      </c>
      <c r="L27">
        <v>2</v>
      </c>
      <c r="N27" s="70" t="s">
        <v>445</v>
      </c>
      <c r="O27" s="70">
        <v>1</v>
      </c>
      <c r="P27" s="70">
        <v>2</v>
      </c>
      <c r="Q27" s="70">
        <v>3</v>
      </c>
      <c r="R27" s="70">
        <v>5</v>
      </c>
      <c r="S27" s="70">
        <v>4</v>
      </c>
      <c r="T27" s="70">
        <v>4</v>
      </c>
      <c r="U27" s="70">
        <v>1</v>
      </c>
      <c r="V27" s="70">
        <v>1</v>
      </c>
      <c r="Y27">
        <f t="shared" si="0"/>
        <v>143</v>
      </c>
      <c r="Z27" t="s">
        <v>499</v>
      </c>
      <c r="AA27" t="s">
        <v>506</v>
      </c>
      <c r="AB27" t="s">
        <v>550</v>
      </c>
      <c r="AC27" s="103" t="s">
        <v>551</v>
      </c>
      <c r="AL27">
        <f>MATCH(Shortlisting!B32,working!N:N,0)-1</f>
        <v>78</v>
      </c>
      <c r="AM27" t="str">
        <f ca="1">OFFSET(working!$Z$1,working!$AL27,0)</f>
        <v>New</v>
      </c>
      <c r="AN27">
        <f>MATCH(Typology!C32,working!N:N,0)-1</f>
        <v>27</v>
      </c>
      <c r="AO27">
        <f>SUM(Shortlisting!E32,Shortlisting!G32,Shortlisting!I32,Shortlisting!K32,Shortlisting!M32,Shortlisting!O32,Shortlisting!Q32)</f>
        <v>11</v>
      </c>
      <c r="AQ27" t="b">
        <f ca="1">AND(working!AO27&lt;&gt;"",working!$AO27&lt;&gt;"",OR(working!$AO27=MIN(working!$AO$2:'working'!$AO$79),(working!$AO27-(MIN(working!$AO$2:'working'!$AO$79)-1))/(MAX(working!$AO$2:'working'!$AO$79)-(MIN(working!$AO$2:'working'!$AO$79)-1))*5&lt;=1))</f>
        <v>0</v>
      </c>
      <c r="AR27" t="b">
        <f ca="1">AND(working!AO27&lt;&gt;"",working!$AO27&lt;&gt;"",(working!$AO27-(MIN(working!$AO$2:'working'!$AO$79)-1))/(MAX(working!$AO$2:'working'!$AO$79)-(MIN(working!$AO$2:'working'!$AO$79)-1))*5&lt;=2)</f>
        <v>0</v>
      </c>
      <c r="AS27" t="b">
        <f ca="1">AND(working!AO27&lt;&gt;"",working!$AO27&lt;&gt;"",(working!$AO27-(MIN(working!$AO$2:'working'!$AO$79)-1))/(MAX(working!$AO$2:'working'!$AO$79)-(MIN(working!$AO$2:'working'!$AO$79)-1))*5&lt;=3)</f>
        <v>0</v>
      </c>
      <c r="AT27" t="b">
        <f ca="1">AND(working!AO27&lt;&gt;"",working!$AO27&lt;&gt;"",(working!$AO27-(MIN(working!$AO$2:'working'!$AO$79)-1))/(MAX(working!$AO$2:'working'!$AO$79)-(MIN(working!$AO$2:'working'!$AO$79)-1))*5&lt;=4)</f>
        <v>1</v>
      </c>
      <c r="AU27" t="b">
        <f ca="1">AND(working!AO27&lt;&gt;"",working!$AO27&lt;&gt;"",OR(working!$AO27=MAX(working!$AO$2:'working'!$AO$79),(working!$AO27-(MIN(working!$AO$2:'working'!$AO$79)-1))/(MAX(working!$AO$2:'working'!$AO$79)-(MIN(working!$AO$2:'working'!$AO$79)-1))*5&lt;=5))</f>
        <v>1</v>
      </c>
    </row>
    <row r="28" spans="1:47" ht="15" customHeight="1">
      <c r="A28" s="121"/>
      <c r="B28" s="121"/>
      <c r="C28" s="86" t="s">
        <v>185</v>
      </c>
      <c r="D28">
        <v>1</v>
      </c>
      <c r="G28" s="70" t="s">
        <v>376</v>
      </c>
      <c r="H28" s="70" t="s">
        <v>420</v>
      </c>
      <c r="I28" s="70" t="s">
        <v>428</v>
      </c>
      <c r="J28" s="70" t="s">
        <v>56</v>
      </c>
      <c r="K28" s="70">
        <v>0</v>
      </c>
      <c r="L28">
        <v>1</v>
      </c>
      <c r="N28" s="70" t="s">
        <v>447</v>
      </c>
      <c r="O28" s="70">
        <v>5</v>
      </c>
      <c r="P28" s="70">
        <v>3</v>
      </c>
      <c r="Q28" s="70">
        <v>3</v>
      </c>
      <c r="R28" s="70">
        <v>2</v>
      </c>
      <c r="S28" s="70">
        <v>4</v>
      </c>
      <c r="T28" s="70">
        <v>2</v>
      </c>
      <c r="U28" s="70">
        <v>5</v>
      </c>
      <c r="V28" s="70">
        <v>5</v>
      </c>
      <c r="Y28">
        <f t="shared" si="0"/>
        <v>15</v>
      </c>
      <c r="Z28" t="s">
        <v>501</v>
      </c>
      <c r="AA28" t="s">
        <v>502</v>
      </c>
      <c r="AB28" t="s">
        <v>552</v>
      </c>
      <c r="AC28" s="103" t="s">
        <v>553</v>
      </c>
      <c r="AL28">
        <f>MATCH(Shortlisting!B33,working!N:N,0)-1</f>
        <v>13</v>
      </c>
      <c r="AM28" t="str">
        <f ca="1">OFFSET(working!$Z$1,working!$AL28,0)</f>
        <v>BAU</v>
      </c>
      <c r="AN28">
        <f>MATCH(Typology!C33,working!N:N,0)-1</f>
        <v>28</v>
      </c>
      <c r="AO28">
        <f>SUM(Shortlisting!E33,Shortlisting!G33,Shortlisting!I33,Shortlisting!K33,Shortlisting!M33,Shortlisting!O33,Shortlisting!Q33)</f>
        <v>4</v>
      </c>
      <c r="AQ28" t="b">
        <f ca="1">AND(working!AO28&lt;&gt;"",working!$AO28&lt;&gt;"",OR(working!$AO28=MIN(working!$AO$2:'working'!$AO$79),(working!$AO28-(MIN(working!$AO$2:'working'!$AO$79)-1))/(MAX(working!$AO$2:'working'!$AO$79)-(MIN(working!$AO$2:'working'!$AO$79)-1))*5&lt;=1))</f>
        <v>0</v>
      </c>
      <c r="AR28" t="b">
        <f ca="1">AND(working!AO28&lt;&gt;"",working!$AO28&lt;&gt;"",(working!$AO28-(MIN(working!$AO$2:'working'!$AO$79)-1))/(MAX(working!$AO$2:'working'!$AO$79)-(MIN(working!$AO$2:'working'!$AO$79)-1))*5&lt;=2)</f>
        <v>1</v>
      </c>
      <c r="AS28" t="b">
        <f ca="1">AND(working!AO28&lt;&gt;"",working!$AO28&lt;&gt;"",(working!$AO28-(MIN(working!$AO$2:'working'!$AO$79)-1))/(MAX(working!$AO$2:'working'!$AO$79)-(MIN(working!$AO$2:'working'!$AO$79)-1))*5&lt;=3)</f>
        <v>1</v>
      </c>
      <c r="AT28" t="b">
        <f ca="1">AND(working!AO28&lt;&gt;"",working!$AO28&lt;&gt;"",(working!$AO28-(MIN(working!$AO$2:'working'!$AO$79)-1))/(MAX(working!$AO$2:'working'!$AO$79)-(MIN(working!$AO$2:'working'!$AO$79)-1))*5&lt;=4)</f>
        <v>1</v>
      </c>
      <c r="AU28" t="b">
        <f ca="1">AND(working!AO28&lt;&gt;"",working!$AO28&lt;&gt;"",OR(working!$AO28=MAX(working!$AO$2:'working'!$AO$79),(working!$AO28-(MIN(working!$AO$2:'working'!$AO$79)-1))/(MAX(working!$AO$2:'working'!$AO$79)-(MIN(working!$AO$2:'working'!$AO$79)-1))*5&lt;=5))</f>
        <v>1</v>
      </c>
    </row>
    <row r="29" spans="1:47" ht="15" customHeight="1">
      <c r="A29" s="121"/>
      <c r="B29" s="120" t="s">
        <v>177</v>
      </c>
      <c r="C29" s="86" t="s">
        <v>84</v>
      </c>
      <c r="D29">
        <v>1</v>
      </c>
      <c r="G29" s="70" t="s">
        <v>376</v>
      </c>
      <c r="H29" s="70" t="s">
        <v>420</v>
      </c>
      <c r="I29" s="70" t="s">
        <v>428</v>
      </c>
      <c r="J29" s="70" t="s">
        <v>368</v>
      </c>
      <c r="K29" s="70">
        <v>0</v>
      </c>
      <c r="L29">
        <v>1</v>
      </c>
      <c r="N29" s="70" t="s">
        <v>388</v>
      </c>
      <c r="O29" s="70">
        <v>5</v>
      </c>
      <c r="P29" s="70">
        <v>5</v>
      </c>
      <c r="Q29" s="70">
        <v>4</v>
      </c>
      <c r="R29" s="70">
        <v>4</v>
      </c>
      <c r="S29" s="70">
        <v>4</v>
      </c>
      <c r="T29" s="70">
        <v>4</v>
      </c>
      <c r="U29" s="70">
        <v>2</v>
      </c>
      <c r="V29" s="70">
        <v>4</v>
      </c>
      <c r="Y29">
        <f t="shared" si="0"/>
        <v>40</v>
      </c>
      <c r="Z29" t="s">
        <v>501</v>
      </c>
      <c r="AA29" t="s">
        <v>502</v>
      </c>
      <c r="AB29" t="s">
        <v>554</v>
      </c>
      <c r="AC29" s="103" t="s">
        <v>555</v>
      </c>
      <c r="AL29">
        <f>MATCH(Shortlisting!B34,working!N:N,0)-1</f>
        <v>14</v>
      </c>
      <c r="AM29" t="str">
        <f ca="1">OFFSET(working!$Z$1,working!$AL29,0)</f>
        <v>BAU</v>
      </c>
      <c r="AN29">
        <f>MATCH(Typology!C34,working!N:N,0)-1</f>
        <v>29</v>
      </c>
      <c r="AO29">
        <f>SUM(Shortlisting!E34,Shortlisting!G34,Shortlisting!I34,Shortlisting!K34,Shortlisting!M34,Shortlisting!O34,Shortlisting!Q34)</f>
        <v>12</v>
      </c>
      <c r="AQ29" t="b">
        <f ca="1">AND(working!AO29&lt;&gt;"",working!$AO29&lt;&gt;"",OR(working!$AO29=MIN(working!$AO$2:'working'!$AO$79),(working!$AO29-(MIN(working!$AO$2:'working'!$AO$79)-1))/(MAX(working!$AO$2:'working'!$AO$79)-(MIN(working!$AO$2:'working'!$AO$79)-1))*5&lt;=1))</f>
        <v>0</v>
      </c>
      <c r="AR29" t="b">
        <f ca="1">AND(working!AO29&lt;&gt;"",working!$AO29&lt;&gt;"",(working!$AO29-(MIN(working!$AO$2:'working'!$AO$79)-1))/(MAX(working!$AO$2:'working'!$AO$79)-(MIN(working!$AO$2:'working'!$AO$79)-1))*5&lt;=2)</f>
        <v>0</v>
      </c>
      <c r="AS29" t="b">
        <f ca="1">AND(working!AO29&lt;&gt;"",working!$AO29&lt;&gt;"",(working!$AO29-(MIN(working!$AO$2:'working'!$AO$79)-1))/(MAX(working!$AO$2:'working'!$AO$79)-(MIN(working!$AO$2:'working'!$AO$79)-1))*5&lt;=3)</f>
        <v>0</v>
      </c>
      <c r="AT29" t="b">
        <f ca="1">AND(working!AO29&lt;&gt;"",working!$AO29&lt;&gt;"",(working!$AO29-(MIN(working!$AO$2:'working'!$AO$79)-1))/(MAX(working!$AO$2:'working'!$AO$79)-(MIN(working!$AO$2:'working'!$AO$79)-1))*5&lt;=4)</f>
        <v>1</v>
      </c>
      <c r="AU29" t="b">
        <f ca="1">AND(working!AO29&lt;&gt;"",working!$AO29&lt;&gt;"",OR(working!$AO29=MAX(working!$AO$2:'working'!$AO$79),(working!$AO29-(MIN(working!$AO$2:'working'!$AO$79)-1))/(MAX(working!$AO$2:'working'!$AO$79)-(MIN(working!$AO$2:'working'!$AO$79)-1))*5&lt;=5))</f>
        <v>1</v>
      </c>
    </row>
    <row r="30" spans="1:47" ht="15" customHeight="1">
      <c r="A30" s="121"/>
      <c r="B30" s="121"/>
      <c r="C30" s="86" t="s">
        <v>181</v>
      </c>
      <c r="G30" s="70" t="s">
        <v>376</v>
      </c>
      <c r="H30" s="70" t="s">
        <v>420</v>
      </c>
      <c r="I30" s="70" t="s">
        <v>428</v>
      </c>
      <c r="J30" s="70" t="s">
        <v>366</v>
      </c>
      <c r="K30" s="70">
        <v>0</v>
      </c>
      <c r="L30">
        <v>1</v>
      </c>
      <c r="N30" s="70" t="s">
        <v>439</v>
      </c>
      <c r="O30" s="70">
        <v>1</v>
      </c>
      <c r="P30" s="70">
        <v>3</v>
      </c>
      <c r="Q30" s="70">
        <v>2</v>
      </c>
      <c r="R30" s="70">
        <v>1</v>
      </c>
      <c r="S30" s="70">
        <v>2</v>
      </c>
      <c r="T30" s="70">
        <v>3</v>
      </c>
      <c r="U30" s="70">
        <v>2</v>
      </c>
      <c r="V30" s="70">
        <v>3</v>
      </c>
      <c r="Y30">
        <f t="shared" si="0"/>
        <v>43</v>
      </c>
      <c r="Z30" t="s">
        <v>501</v>
      </c>
      <c r="AA30" t="s">
        <v>502</v>
      </c>
      <c r="AB30" t="s">
        <v>556</v>
      </c>
      <c r="AC30" s="103" t="s">
        <v>557</v>
      </c>
      <c r="AL30">
        <f>MATCH(Shortlisting!B35,working!N:N,0)-1</f>
        <v>15</v>
      </c>
      <c r="AM30" t="str">
        <f ca="1">OFFSET(working!$Z$1,working!$AL30,0)</f>
        <v>BAU</v>
      </c>
      <c r="AN30">
        <f>MATCH(Typology!C35,working!N:N,0)-1</f>
        <v>30</v>
      </c>
      <c r="AO30">
        <f>SUM(Shortlisting!E35,Shortlisting!G35,Shortlisting!I35,Shortlisting!K35,Shortlisting!M35,Shortlisting!O35,Shortlisting!Q35)</f>
        <v>15</v>
      </c>
      <c r="AQ30" t="b">
        <f ca="1">AND(working!AO30&lt;&gt;"",working!$AO30&lt;&gt;"",OR(working!$AO30=MIN(working!$AO$2:'working'!$AO$79),(working!$AO30-(MIN(working!$AO$2:'working'!$AO$79)-1))/(MAX(working!$AO$2:'working'!$AO$79)-(MIN(working!$AO$2:'working'!$AO$79)-1))*5&lt;=1))</f>
        <v>0</v>
      </c>
      <c r="AR30" t="b">
        <f ca="1">AND(working!AO30&lt;&gt;"",working!$AO30&lt;&gt;"",(working!$AO30-(MIN(working!$AO$2:'working'!$AO$79)-1))/(MAX(working!$AO$2:'working'!$AO$79)-(MIN(working!$AO$2:'working'!$AO$79)-1))*5&lt;=2)</f>
        <v>0</v>
      </c>
      <c r="AS30" t="b">
        <f ca="1">AND(working!AO30&lt;&gt;"",working!$AO30&lt;&gt;"",(working!$AO30-(MIN(working!$AO$2:'working'!$AO$79)-1))/(MAX(working!$AO$2:'working'!$AO$79)-(MIN(working!$AO$2:'working'!$AO$79)-1))*5&lt;=3)</f>
        <v>0</v>
      </c>
      <c r="AT30" t="b">
        <f ca="1">AND(working!AO30&lt;&gt;"",working!$AO30&lt;&gt;"",(working!$AO30-(MIN(working!$AO$2:'working'!$AO$79)-1))/(MAX(working!$AO$2:'working'!$AO$79)-(MIN(working!$AO$2:'working'!$AO$79)-1))*5&lt;=4)</f>
        <v>0</v>
      </c>
      <c r="AU30" t="b">
        <f ca="1">AND(working!AO30&lt;&gt;"",working!$AO30&lt;&gt;"",OR(working!$AO30=MAX(working!$AO$2:'working'!$AO$79),(working!$AO30-(MIN(working!$AO$2:'working'!$AO$79)-1))/(MAX(working!$AO$2:'working'!$AO$79)-(MIN(working!$AO$2:'working'!$AO$79)-1))*5&lt;=5))</f>
        <v>1</v>
      </c>
    </row>
    <row r="31" spans="1:47" ht="15" customHeight="1">
      <c r="A31" s="121"/>
      <c r="B31" s="121"/>
      <c r="C31" s="86" t="s">
        <v>83</v>
      </c>
      <c r="G31" s="70" t="s">
        <v>376</v>
      </c>
      <c r="H31" s="70" t="s">
        <v>420</v>
      </c>
      <c r="I31" s="70" t="s">
        <v>428</v>
      </c>
      <c r="J31" s="70" t="s">
        <v>369</v>
      </c>
      <c r="K31" s="70">
        <v>0</v>
      </c>
      <c r="L31">
        <v>1</v>
      </c>
      <c r="N31" s="70" t="s">
        <v>440</v>
      </c>
      <c r="O31" s="70">
        <v>5</v>
      </c>
      <c r="P31" s="70">
        <v>5</v>
      </c>
      <c r="Q31" s="70">
        <v>3</v>
      </c>
      <c r="R31" s="70">
        <v>2</v>
      </c>
      <c r="S31" s="70">
        <v>5</v>
      </c>
      <c r="T31" s="70">
        <v>5</v>
      </c>
      <c r="U31" s="70">
        <v>4</v>
      </c>
      <c r="V31" s="70">
        <v>3</v>
      </c>
      <c r="W31" s="70">
        <v>5</v>
      </c>
      <c r="X31" s="70">
        <v>4</v>
      </c>
      <c r="Y31">
        <f t="shared" si="0"/>
        <v>49</v>
      </c>
      <c r="Z31" t="s">
        <v>501</v>
      </c>
      <c r="AA31" t="s">
        <v>502</v>
      </c>
      <c r="AB31" t="s">
        <v>558</v>
      </c>
      <c r="AC31" s="103" t="s">
        <v>559</v>
      </c>
      <c r="AL31">
        <f>MATCH(Shortlisting!B36,working!N:N,0)-1</f>
        <v>16</v>
      </c>
      <c r="AM31" t="str">
        <f ca="1">OFFSET(working!$Z$1,working!$AL31,0)</f>
        <v>BAU</v>
      </c>
      <c r="AN31">
        <f>MATCH(Typology!C36,working!N:N,0)-1</f>
        <v>31</v>
      </c>
      <c r="AO31">
        <f>SUM(Shortlisting!E36,Shortlisting!G36,Shortlisting!I36,Shortlisting!K36,Shortlisting!M36,Shortlisting!O36,Shortlisting!Q36)</f>
        <v>15</v>
      </c>
      <c r="AQ31" t="b">
        <f ca="1">AND(working!AO31&lt;&gt;"",working!$AO31&lt;&gt;"",OR(working!$AO31=MIN(working!$AO$2:'working'!$AO$79),(working!$AO31-(MIN(working!$AO$2:'working'!$AO$79)-1))/(MAX(working!$AO$2:'working'!$AO$79)-(MIN(working!$AO$2:'working'!$AO$79)-1))*5&lt;=1))</f>
        <v>0</v>
      </c>
      <c r="AR31" t="b">
        <f ca="1">AND(working!AO31&lt;&gt;"",working!$AO31&lt;&gt;"",(working!$AO31-(MIN(working!$AO$2:'working'!$AO$79)-1))/(MAX(working!$AO$2:'working'!$AO$79)-(MIN(working!$AO$2:'working'!$AO$79)-1))*5&lt;=2)</f>
        <v>0</v>
      </c>
      <c r="AS31" t="b">
        <f ca="1">AND(working!AO31&lt;&gt;"",working!$AO31&lt;&gt;"",(working!$AO31-(MIN(working!$AO$2:'working'!$AO$79)-1))/(MAX(working!$AO$2:'working'!$AO$79)-(MIN(working!$AO$2:'working'!$AO$79)-1))*5&lt;=3)</f>
        <v>0</v>
      </c>
      <c r="AT31" t="b">
        <f ca="1">AND(working!AO31&lt;&gt;"",working!$AO31&lt;&gt;"",(working!$AO31-(MIN(working!$AO$2:'working'!$AO$79)-1))/(MAX(working!$AO$2:'working'!$AO$79)-(MIN(working!$AO$2:'working'!$AO$79)-1))*5&lt;=4)</f>
        <v>0</v>
      </c>
      <c r="AU31" t="b">
        <f ca="1">AND(working!AO31&lt;&gt;"",working!$AO31&lt;&gt;"",OR(working!$AO31=MAX(working!$AO$2:'working'!$AO$79),(working!$AO31-(MIN(working!$AO$2:'working'!$AO$79)-1))/(MAX(working!$AO$2:'working'!$AO$79)-(MIN(working!$AO$2:'working'!$AO$79)-1))*5&lt;=5))</f>
        <v>1</v>
      </c>
    </row>
    <row r="32" spans="1:47" ht="15" customHeight="1">
      <c r="A32" s="121"/>
      <c r="B32" s="121"/>
      <c r="C32" s="86" t="s">
        <v>180</v>
      </c>
      <c r="D32">
        <v>1</v>
      </c>
      <c r="G32" s="70" t="s">
        <v>376</v>
      </c>
      <c r="H32" s="70" t="s">
        <v>420</v>
      </c>
      <c r="I32" s="70" t="s">
        <v>428</v>
      </c>
      <c r="J32" s="70" t="s">
        <v>367</v>
      </c>
      <c r="K32" s="70">
        <v>0</v>
      </c>
      <c r="L32">
        <v>1</v>
      </c>
      <c r="N32" s="70" t="s">
        <v>441</v>
      </c>
      <c r="O32" s="70">
        <v>5</v>
      </c>
      <c r="P32" s="70">
        <v>5</v>
      </c>
      <c r="Q32" s="70">
        <v>4</v>
      </c>
      <c r="R32" s="70">
        <v>4</v>
      </c>
      <c r="S32" s="70">
        <v>4</v>
      </c>
      <c r="T32" s="70">
        <v>4</v>
      </c>
      <c r="U32" s="70">
        <v>4</v>
      </c>
      <c r="V32" s="70">
        <v>3</v>
      </c>
      <c r="Y32">
        <f t="shared" si="0"/>
        <v>55</v>
      </c>
      <c r="Z32" t="s">
        <v>501</v>
      </c>
      <c r="AA32" t="s">
        <v>502</v>
      </c>
      <c r="AB32" t="s">
        <v>560</v>
      </c>
      <c r="AC32" s="103" t="s">
        <v>561</v>
      </c>
      <c r="AL32">
        <f>MATCH(Shortlisting!B37,working!N:N,0)-1</f>
        <v>68</v>
      </c>
      <c r="AM32" t="str">
        <f ca="1">OFFSET(working!$Z$1,working!$AL32,0)</f>
        <v>New</v>
      </c>
      <c r="AN32">
        <f>MATCH(Typology!C37,working!N:N,0)-1</f>
        <v>32</v>
      </c>
      <c r="AO32">
        <f>SUM(Shortlisting!E37,Shortlisting!G37,Shortlisting!I37,Shortlisting!K37,Shortlisting!M37,Shortlisting!O37,Shortlisting!Q37)</f>
        <v>8</v>
      </c>
      <c r="AQ32" t="b">
        <f ca="1">AND(working!AO32&lt;&gt;"",working!$AO32&lt;&gt;"",OR(working!$AO32=MIN(working!$AO$2:'working'!$AO$79),(working!$AO32-(MIN(working!$AO$2:'working'!$AO$79)-1))/(MAX(working!$AO$2:'working'!$AO$79)-(MIN(working!$AO$2:'working'!$AO$79)-1))*5&lt;=1))</f>
        <v>0</v>
      </c>
      <c r="AR32" t="b">
        <f ca="1">AND(working!AO32&lt;&gt;"",working!$AO32&lt;&gt;"",(working!$AO32-(MIN(working!$AO$2:'working'!$AO$79)-1))/(MAX(working!$AO$2:'working'!$AO$79)-(MIN(working!$AO$2:'working'!$AO$79)-1))*5&lt;=2)</f>
        <v>0</v>
      </c>
      <c r="AS32" t="b">
        <f ca="1">AND(working!AO32&lt;&gt;"",working!$AO32&lt;&gt;"",(working!$AO32-(MIN(working!$AO$2:'working'!$AO$79)-1))/(MAX(working!$AO$2:'working'!$AO$79)-(MIN(working!$AO$2:'working'!$AO$79)-1))*5&lt;=3)</f>
        <v>1</v>
      </c>
      <c r="AT32" t="b">
        <f ca="1">AND(working!AO32&lt;&gt;"",working!$AO32&lt;&gt;"",(working!$AO32-(MIN(working!$AO$2:'working'!$AO$79)-1))/(MAX(working!$AO$2:'working'!$AO$79)-(MIN(working!$AO$2:'working'!$AO$79)-1))*5&lt;=4)</f>
        <v>1</v>
      </c>
      <c r="AU32" t="b">
        <f ca="1">AND(working!AO32&lt;&gt;"",working!$AO32&lt;&gt;"",OR(working!$AO32=MAX(working!$AO$2:'working'!$AO$79),(working!$AO32-(MIN(working!$AO$2:'working'!$AO$79)-1))/(MAX(working!$AO$2:'working'!$AO$79)-(MIN(working!$AO$2:'working'!$AO$79)-1))*5&lt;=5))</f>
        <v>1</v>
      </c>
    </row>
    <row r="33" spans="1:47" ht="15" customHeight="1">
      <c r="A33" s="121"/>
      <c r="B33" s="121"/>
      <c r="C33" s="86" t="s">
        <v>268</v>
      </c>
      <c r="D33">
        <v>1</v>
      </c>
      <c r="G33" s="70" t="s">
        <v>376</v>
      </c>
      <c r="H33" s="70" t="s">
        <v>420</v>
      </c>
      <c r="I33" s="70" t="s">
        <v>428</v>
      </c>
      <c r="J33" s="70" t="s">
        <v>55</v>
      </c>
      <c r="K33" s="70">
        <v>0</v>
      </c>
      <c r="L33">
        <v>1</v>
      </c>
      <c r="N33" s="70" t="s">
        <v>442</v>
      </c>
      <c r="O33" s="70">
        <v>3</v>
      </c>
      <c r="P33" s="70">
        <v>3</v>
      </c>
      <c r="Q33" s="70">
        <v>3</v>
      </c>
      <c r="R33" s="70">
        <v>3</v>
      </c>
      <c r="S33" s="70">
        <v>3</v>
      </c>
      <c r="T33" s="70">
        <v>3</v>
      </c>
      <c r="U33" s="70">
        <v>3</v>
      </c>
      <c r="V33" s="70">
        <v>3</v>
      </c>
      <c r="Y33">
        <f t="shared" si="0"/>
        <v>67</v>
      </c>
      <c r="Z33" t="s">
        <v>499</v>
      </c>
      <c r="AA33" t="s">
        <v>502</v>
      </c>
      <c r="AB33" t="s">
        <v>562</v>
      </c>
      <c r="AC33" s="103" t="s">
        <v>563</v>
      </c>
      <c r="AL33">
        <f>MATCH(Shortlisting!B38,working!N:N,0)-1</f>
        <v>36</v>
      </c>
      <c r="AM33" t="str">
        <f ca="1">OFFSET(working!$Z$1,working!$AL33,0)</f>
        <v>New</v>
      </c>
      <c r="AN33">
        <f>MATCH(Typology!C38,working!N:N,0)-1</f>
        <v>33</v>
      </c>
      <c r="AO33">
        <f>SUM(Shortlisting!E38,Shortlisting!G38,Shortlisting!I38,Shortlisting!K38,Shortlisting!M38,Shortlisting!O38,Shortlisting!Q38)</f>
        <v>6</v>
      </c>
      <c r="AQ33" t="b">
        <f ca="1">AND(working!AO33&lt;&gt;"",working!$AO33&lt;&gt;"",OR(working!$AO33=MIN(working!$AO$2:'working'!$AO$79),(working!$AO33-(MIN(working!$AO$2:'working'!$AO$79)-1))/(MAX(working!$AO$2:'working'!$AO$79)-(MIN(working!$AO$2:'working'!$AO$79)-1))*5&lt;=1))</f>
        <v>0</v>
      </c>
      <c r="AR33" t="b">
        <f ca="1">AND(working!AO33&lt;&gt;"",working!$AO33&lt;&gt;"",(working!$AO33-(MIN(working!$AO$2:'working'!$AO$79)-1))/(MAX(working!$AO$2:'working'!$AO$79)-(MIN(working!$AO$2:'working'!$AO$79)-1))*5&lt;=2)</f>
        <v>1</v>
      </c>
      <c r="AS33" t="b">
        <f ca="1">AND(working!AO33&lt;&gt;"",working!$AO33&lt;&gt;"",(working!$AO33-(MIN(working!$AO$2:'working'!$AO$79)-1))/(MAX(working!$AO$2:'working'!$AO$79)-(MIN(working!$AO$2:'working'!$AO$79)-1))*5&lt;=3)</f>
        <v>1</v>
      </c>
      <c r="AT33" t="b">
        <f ca="1">AND(working!AO33&lt;&gt;"",working!$AO33&lt;&gt;"",(working!$AO33-(MIN(working!$AO$2:'working'!$AO$79)-1))/(MAX(working!$AO$2:'working'!$AO$79)-(MIN(working!$AO$2:'working'!$AO$79)-1))*5&lt;=4)</f>
        <v>1</v>
      </c>
      <c r="AU33" t="b">
        <f ca="1">AND(working!AO33&lt;&gt;"",working!$AO33&lt;&gt;"",OR(working!$AO33=MAX(working!$AO$2:'working'!$AO$79),(working!$AO33-(MIN(working!$AO$2:'working'!$AO$79)-1))/(MAX(working!$AO$2:'working'!$AO$79)-(MIN(working!$AO$2:'working'!$AO$79)-1))*5&lt;=5))</f>
        <v>1</v>
      </c>
    </row>
    <row r="34" spans="1:47" ht="15" customHeight="1">
      <c r="A34" s="121"/>
      <c r="B34" s="121"/>
      <c r="C34" s="86" t="s">
        <v>178</v>
      </c>
      <c r="D34">
        <v>1</v>
      </c>
      <c r="G34" s="70" t="s">
        <v>376</v>
      </c>
      <c r="H34" s="70" t="s">
        <v>420</v>
      </c>
      <c r="I34" s="70" t="s">
        <v>428</v>
      </c>
      <c r="J34" s="70" t="s">
        <v>40</v>
      </c>
      <c r="K34" s="70">
        <v>0</v>
      </c>
      <c r="L34">
        <v>1</v>
      </c>
      <c r="N34" s="70" t="s">
        <v>443</v>
      </c>
      <c r="O34" s="70">
        <v>3</v>
      </c>
      <c r="P34" s="70">
        <v>3</v>
      </c>
      <c r="Q34" s="70">
        <v>2</v>
      </c>
      <c r="R34" s="70">
        <v>1</v>
      </c>
      <c r="S34" s="70">
        <v>2</v>
      </c>
      <c r="T34" s="70">
        <v>3</v>
      </c>
      <c r="U34" s="70">
        <v>2</v>
      </c>
      <c r="V34" s="70">
        <v>2</v>
      </c>
      <c r="Y34">
        <f t="shared" ref="Y34:Y65" si="1">MATCH(N34,I:I,0)-1</f>
        <v>73</v>
      </c>
      <c r="Z34" t="s">
        <v>501</v>
      </c>
      <c r="AA34" t="s">
        <v>502</v>
      </c>
      <c r="AB34" t="s">
        <v>564</v>
      </c>
      <c r="AC34" s="103" t="s">
        <v>565</v>
      </c>
      <c r="AL34">
        <f>MATCH(Shortlisting!B39,working!N:N,0)-1</f>
        <v>38</v>
      </c>
      <c r="AM34" t="str">
        <f ca="1">OFFSET(working!$Z$1,working!$AL34,0)</f>
        <v>BAU</v>
      </c>
      <c r="AN34">
        <f>MATCH(Typology!C39,working!N:N,0)-1</f>
        <v>34</v>
      </c>
      <c r="AO34">
        <f>SUM(Shortlisting!E39,Shortlisting!G39,Shortlisting!I39,Shortlisting!K39,Shortlisting!M39,Shortlisting!O39,Shortlisting!Q39)</f>
        <v>8</v>
      </c>
      <c r="AQ34" t="b">
        <f ca="1">AND(working!AO34&lt;&gt;"",working!$AO34&lt;&gt;"",OR(working!$AO34=MIN(working!$AO$2:'working'!$AO$79),(working!$AO34-(MIN(working!$AO$2:'working'!$AO$79)-1))/(MAX(working!$AO$2:'working'!$AO$79)-(MIN(working!$AO$2:'working'!$AO$79)-1))*5&lt;=1))</f>
        <v>0</v>
      </c>
      <c r="AR34" t="b">
        <f ca="1">AND(working!AO34&lt;&gt;"",working!$AO34&lt;&gt;"",(working!$AO34-(MIN(working!$AO$2:'working'!$AO$79)-1))/(MAX(working!$AO$2:'working'!$AO$79)-(MIN(working!$AO$2:'working'!$AO$79)-1))*5&lt;=2)</f>
        <v>0</v>
      </c>
      <c r="AS34" t="b">
        <f ca="1">AND(working!AO34&lt;&gt;"",working!$AO34&lt;&gt;"",(working!$AO34-(MIN(working!$AO$2:'working'!$AO$79)-1))/(MAX(working!$AO$2:'working'!$AO$79)-(MIN(working!$AO$2:'working'!$AO$79)-1))*5&lt;=3)</f>
        <v>1</v>
      </c>
      <c r="AT34" t="b">
        <f ca="1">AND(working!AO34&lt;&gt;"",working!$AO34&lt;&gt;"",(working!$AO34-(MIN(working!$AO$2:'working'!$AO$79)-1))/(MAX(working!$AO$2:'working'!$AO$79)-(MIN(working!$AO$2:'working'!$AO$79)-1))*5&lt;=4)</f>
        <v>1</v>
      </c>
      <c r="AU34" t="b">
        <f ca="1">AND(working!AO34&lt;&gt;"",working!$AO34&lt;&gt;"",OR(working!$AO34=MAX(working!$AO$2:'working'!$AO$79),(working!$AO34-(MIN(working!$AO$2:'working'!$AO$79)-1))/(MAX(working!$AO$2:'working'!$AO$79)-(MIN(working!$AO$2:'working'!$AO$79)-1))*5&lt;=5))</f>
        <v>1</v>
      </c>
    </row>
    <row r="35" spans="1:47" ht="15" customHeight="1">
      <c r="A35" s="121"/>
      <c r="B35" s="86" t="s">
        <v>70</v>
      </c>
      <c r="C35" s="86" t="s">
        <v>189</v>
      </c>
      <c r="D35">
        <v>1</v>
      </c>
      <c r="G35" s="70" t="s">
        <v>376</v>
      </c>
      <c r="H35" s="70" t="s">
        <v>420</v>
      </c>
      <c r="I35" s="70" t="s">
        <v>432</v>
      </c>
      <c r="J35" s="70" t="s">
        <v>50</v>
      </c>
      <c r="K35" s="70">
        <v>0</v>
      </c>
      <c r="L35">
        <v>2</v>
      </c>
      <c r="N35" s="70" t="s">
        <v>444</v>
      </c>
      <c r="O35" s="70">
        <v>3</v>
      </c>
      <c r="P35" s="70">
        <v>3</v>
      </c>
      <c r="Q35" s="70">
        <v>3</v>
      </c>
      <c r="R35" s="70">
        <v>3</v>
      </c>
      <c r="S35" s="70">
        <v>3</v>
      </c>
      <c r="T35" s="70">
        <v>3</v>
      </c>
      <c r="U35" s="70">
        <v>3</v>
      </c>
      <c r="V35" s="70">
        <v>3</v>
      </c>
      <c r="Y35">
        <f t="shared" si="1"/>
        <v>61</v>
      </c>
      <c r="Z35" t="s">
        <v>499</v>
      </c>
      <c r="AA35" t="s">
        <v>502</v>
      </c>
      <c r="AB35" t="s">
        <v>566</v>
      </c>
      <c r="AC35" s="103" t="s">
        <v>563</v>
      </c>
      <c r="AL35">
        <f>MATCH(Shortlisting!B40,working!N:N,0)-1</f>
        <v>39</v>
      </c>
      <c r="AM35" t="str">
        <f ca="1">OFFSET(working!$Z$1,working!$AL35,0)</f>
        <v>New</v>
      </c>
      <c r="AN35">
        <f>MATCH(Typology!C40,working!N:N,0)-1</f>
        <v>35</v>
      </c>
      <c r="AO35">
        <f>SUM(Shortlisting!E40,Shortlisting!G40,Shortlisting!I40,Shortlisting!K40,Shortlisting!M40,Shortlisting!O40,Shortlisting!Q40)</f>
        <v>12</v>
      </c>
      <c r="AQ35" t="b">
        <f ca="1">AND(working!AO35&lt;&gt;"",working!$AO35&lt;&gt;"",OR(working!$AO35=MIN(working!$AO$2:'working'!$AO$79),(working!$AO35-(MIN(working!$AO$2:'working'!$AO$79)-1))/(MAX(working!$AO$2:'working'!$AO$79)-(MIN(working!$AO$2:'working'!$AO$79)-1))*5&lt;=1))</f>
        <v>0</v>
      </c>
      <c r="AR35" t="b">
        <f ca="1">AND(working!AO35&lt;&gt;"",working!$AO35&lt;&gt;"",(working!$AO35-(MIN(working!$AO$2:'working'!$AO$79)-1))/(MAX(working!$AO$2:'working'!$AO$79)-(MIN(working!$AO$2:'working'!$AO$79)-1))*5&lt;=2)</f>
        <v>0</v>
      </c>
      <c r="AS35" t="b">
        <f ca="1">AND(working!AO35&lt;&gt;"",working!$AO35&lt;&gt;"",(working!$AO35-(MIN(working!$AO$2:'working'!$AO$79)-1))/(MAX(working!$AO$2:'working'!$AO$79)-(MIN(working!$AO$2:'working'!$AO$79)-1))*5&lt;=3)</f>
        <v>0</v>
      </c>
      <c r="AT35" t="b">
        <f ca="1">AND(working!AO35&lt;&gt;"",working!$AO35&lt;&gt;"",(working!$AO35-(MIN(working!$AO$2:'working'!$AO$79)-1))/(MAX(working!$AO$2:'working'!$AO$79)-(MIN(working!$AO$2:'working'!$AO$79)-1))*5&lt;=4)</f>
        <v>1</v>
      </c>
      <c r="AU35" t="b">
        <f ca="1">AND(working!AO35&lt;&gt;"",working!$AO35&lt;&gt;"",OR(working!$AO35=MAX(working!$AO$2:'working'!$AO$79),(working!$AO35-(MIN(working!$AO$2:'working'!$AO$79)-1))/(MAX(working!$AO$2:'working'!$AO$79)-(MIN(working!$AO$2:'working'!$AO$79)-1))*5&lt;=5))</f>
        <v>1</v>
      </c>
    </row>
    <row r="36" spans="1:47" ht="15" customHeight="1">
      <c r="A36" s="121"/>
      <c r="B36" s="86" t="s">
        <v>330</v>
      </c>
      <c r="C36" s="86" t="s">
        <v>331</v>
      </c>
      <c r="D36">
        <v>1</v>
      </c>
      <c r="G36" s="70" t="s">
        <v>376</v>
      </c>
      <c r="H36" s="70" t="s">
        <v>420</v>
      </c>
      <c r="I36" s="70" t="s">
        <v>432</v>
      </c>
      <c r="J36" s="70" t="s">
        <v>56</v>
      </c>
      <c r="K36" s="70">
        <v>0</v>
      </c>
      <c r="L36">
        <v>1</v>
      </c>
      <c r="N36" s="70" t="s">
        <v>455</v>
      </c>
      <c r="O36" s="70">
        <v>3</v>
      </c>
      <c r="P36" s="70">
        <v>2</v>
      </c>
      <c r="Q36" s="70">
        <v>1</v>
      </c>
      <c r="R36" s="70">
        <v>1</v>
      </c>
      <c r="S36" s="70">
        <v>2</v>
      </c>
      <c r="T36" s="70">
        <v>2</v>
      </c>
      <c r="U36" s="70">
        <v>2</v>
      </c>
      <c r="V36" s="70">
        <v>2</v>
      </c>
      <c r="Y36">
        <f t="shared" si="1"/>
        <v>79</v>
      </c>
      <c r="Z36" t="s">
        <v>499</v>
      </c>
      <c r="AA36" t="s">
        <v>502</v>
      </c>
      <c r="AB36" t="s">
        <v>567</v>
      </c>
      <c r="AC36" s="103" t="s">
        <v>568</v>
      </c>
      <c r="AL36">
        <f>MATCH(Shortlisting!B41,working!N:N,0)-1</f>
        <v>37</v>
      </c>
      <c r="AM36" t="str">
        <f ca="1">OFFSET(working!$Z$1,working!$AL36,0)</f>
        <v>BAU</v>
      </c>
      <c r="AN36">
        <f>MATCH(Typology!C41,working!N:N,0)-1</f>
        <v>36</v>
      </c>
      <c r="AO36">
        <f>SUM(Shortlisting!E41,Shortlisting!G41,Shortlisting!I41,Shortlisting!K41,Shortlisting!M41,Shortlisting!O41,Shortlisting!Q41)</f>
        <v>6</v>
      </c>
      <c r="AQ36" t="b">
        <f ca="1">AND(working!AO36&lt;&gt;"",working!$AO36&lt;&gt;"",OR(working!$AO36=MIN(working!$AO$2:'working'!$AO$79),(working!$AO36-(MIN(working!$AO$2:'working'!$AO$79)-1))/(MAX(working!$AO$2:'working'!$AO$79)-(MIN(working!$AO$2:'working'!$AO$79)-1))*5&lt;=1))</f>
        <v>0</v>
      </c>
      <c r="AR36" t="b">
        <f ca="1">AND(working!AO36&lt;&gt;"",working!$AO36&lt;&gt;"",(working!$AO36-(MIN(working!$AO$2:'working'!$AO$79)-1))/(MAX(working!$AO$2:'working'!$AO$79)-(MIN(working!$AO$2:'working'!$AO$79)-1))*5&lt;=2)</f>
        <v>1</v>
      </c>
      <c r="AS36" t="b">
        <f ca="1">AND(working!AO36&lt;&gt;"",working!$AO36&lt;&gt;"",(working!$AO36-(MIN(working!$AO$2:'working'!$AO$79)-1))/(MAX(working!$AO$2:'working'!$AO$79)-(MIN(working!$AO$2:'working'!$AO$79)-1))*5&lt;=3)</f>
        <v>1</v>
      </c>
      <c r="AT36" t="b">
        <f ca="1">AND(working!AO36&lt;&gt;"",working!$AO36&lt;&gt;"",(working!$AO36-(MIN(working!$AO$2:'working'!$AO$79)-1))/(MAX(working!$AO$2:'working'!$AO$79)-(MIN(working!$AO$2:'working'!$AO$79)-1))*5&lt;=4)</f>
        <v>1</v>
      </c>
      <c r="AU36" t="b">
        <f ca="1">AND(working!AO36&lt;&gt;"",working!$AO36&lt;&gt;"",OR(working!$AO36=MAX(working!$AO$2:'working'!$AO$79),(working!$AO36-(MIN(working!$AO$2:'working'!$AO$79)-1))/(MAX(working!$AO$2:'working'!$AO$79)-(MIN(working!$AO$2:'working'!$AO$79)-1))*5&lt;=5))</f>
        <v>1</v>
      </c>
    </row>
    <row r="37" spans="1:47" ht="15" customHeight="1">
      <c r="A37" s="120" t="s">
        <v>232</v>
      </c>
      <c r="B37" s="120" t="s">
        <v>236</v>
      </c>
      <c r="C37" s="86" t="s">
        <v>246</v>
      </c>
      <c r="D37">
        <v>1</v>
      </c>
      <c r="G37" s="70" t="s">
        <v>376</v>
      </c>
      <c r="H37" s="70" t="s">
        <v>420</v>
      </c>
      <c r="I37" s="70" t="s">
        <v>432</v>
      </c>
      <c r="J37" s="70" t="s">
        <v>366</v>
      </c>
      <c r="K37" s="70">
        <v>0</v>
      </c>
      <c r="L37">
        <v>1</v>
      </c>
      <c r="N37" s="70" t="s">
        <v>410</v>
      </c>
      <c r="W37">
        <v>5</v>
      </c>
      <c r="Y37">
        <f t="shared" si="1"/>
        <v>96</v>
      </c>
      <c r="Z37" t="s">
        <v>499</v>
      </c>
      <c r="AA37" t="s">
        <v>502</v>
      </c>
      <c r="AB37" t="s">
        <v>569</v>
      </c>
      <c r="AC37" s="103" t="s">
        <v>570</v>
      </c>
      <c r="AL37">
        <f>MATCH(Shortlisting!B42,working!N:N,0)-1</f>
        <v>41</v>
      </c>
      <c r="AM37" t="str">
        <f ca="1">OFFSET(working!$Z$1,working!$AL37,0)</f>
        <v>New</v>
      </c>
      <c r="AN37">
        <f>MATCH(Typology!C42,working!N:N,0)-1</f>
        <v>38</v>
      </c>
      <c r="AO37">
        <f>SUM(Shortlisting!E42,Shortlisting!G42,Shortlisting!I42,Shortlisting!K42,Shortlisting!M42,Shortlisting!O42,Shortlisting!Q42)</f>
        <v>5</v>
      </c>
      <c r="AQ37" t="b">
        <f ca="1">AND(working!AO37&lt;&gt;"",working!$AO37&lt;&gt;"",OR(working!$AO37=MIN(working!$AO$2:'working'!$AO$79),(working!$AO37-(MIN(working!$AO$2:'working'!$AO$79)-1))/(MAX(working!$AO$2:'working'!$AO$79)-(MIN(working!$AO$2:'working'!$AO$79)-1))*5&lt;=1))</f>
        <v>0</v>
      </c>
      <c r="AR37" t="b">
        <f ca="1">AND(working!AO37&lt;&gt;"",working!$AO37&lt;&gt;"",(working!$AO37-(MIN(working!$AO$2:'working'!$AO$79)-1))/(MAX(working!$AO$2:'working'!$AO$79)-(MIN(working!$AO$2:'working'!$AO$79)-1))*5&lt;=2)</f>
        <v>1</v>
      </c>
      <c r="AS37" t="b">
        <f ca="1">AND(working!AO37&lt;&gt;"",working!$AO37&lt;&gt;"",(working!$AO37-(MIN(working!$AO$2:'working'!$AO$79)-1))/(MAX(working!$AO$2:'working'!$AO$79)-(MIN(working!$AO$2:'working'!$AO$79)-1))*5&lt;=3)</f>
        <v>1</v>
      </c>
      <c r="AT37" t="b">
        <f ca="1">AND(working!AO37&lt;&gt;"",working!$AO37&lt;&gt;"",(working!$AO37-(MIN(working!$AO$2:'working'!$AO$79)-1))/(MAX(working!$AO$2:'working'!$AO$79)-(MIN(working!$AO$2:'working'!$AO$79)-1))*5&lt;=4)</f>
        <v>1</v>
      </c>
      <c r="AU37" t="b">
        <f ca="1">AND(working!AO37&lt;&gt;"",working!$AO37&lt;&gt;"",OR(working!$AO37=MAX(working!$AO$2:'working'!$AO$79),(working!$AO37-(MIN(working!$AO$2:'working'!$AO$79)-1))/(MAX(working!$AO$2:'working'!$AO$79)-(MIN(working!$AO$2:'working'!$AO$79)-1))*5&lt;=5))</f>
        <v>1</v>
      </c>
    </row>
    <row r="38" spans="1:47" ht="15" customHeight="1">
      <c r="A38" s="121"/>
      <c r="B38" s="121"/>
      <c r="C38" s="86" t="s">
        <v>244</v>
      </c>
      <c r="D38">
        <v>1</v>
      </c>
      <c r="G38" s="70" t="s">
        <v>376</v>
      </c>
      <c r="H38" s="70" t="s">
        <v>420</v>
      </c>
      <c r="I38" s="70" t="s">
        <v>432</v>
      </c>
      <c r="J38" s="70" t="s">
        <v>368</v>
      </c>
      <c r="K38" s="70">
        <v>0</v>
      </c>
      <c r="L38">
        <v>1</v>
      </c>
      <c r="N38" s="70" t="s">
        <v>414</v>
      </c>
      <c r="W38">
        <v>5</v>
      </c>
      <c r="Y38">
        <f t="shared" si="1"/>
        <v>102</v>
      </c>
      <c r="Z38" t="s">
        <v>501</v>
      </c>
      <c r="AA38" t="s">
        <v>502</v>
      </c>
      <c r="AB38" t="s">
        <v>571</v>
      </c>
      <c r="AC38" s="103" t="s">
        <v>572</v>
      </c>
      <c r="AL38">
        <f>MATCH(Shortlisting!B43,working!N:N,0)-1</f>
        <v>42</v>
      </c>
      <c r="AM38" t="str">
        <f ca="1">OFFSET(working!$Z$1,working!$AL38,0)</f>
        <v>BAU</v>
      </c>
      <c r="AN38">
        <f>MATCH(Typology!C43,working!N:N,0)-1</f>
        <v>39</v>
      </c>
      <c r="AO38">
        <f>SUM(Shortlisting!E43,Shortlisting!G43,Shortlisting!I43,Shortlisting!K43,Shortlisting!M43,Shortlisting!O43,Shortlisting!Q43)</f>
        <v>9</v>
      </c>
      <c r="AQ38" t="b">
        <f ca="1">AND(working!AO38&lt;&gt;"",working!$AO38&lt;&gt;"",OR(working!$AO38=MIN(working!$AO$2:'working'!$AO$79),(working!$AO38-(MIN(working!$AO$2:'working'!$AO$79)-1))/(MAX(working!$AO$2:'working'!$AO$79)-(MIN(working!$AO$2:'working'!$AO$79)-1))*5&lt;=1))</f>
        <v>0</v>
      </c>
      <c r="AR38" t="b">
        <f ca="1">AND(working!AO38&lt;&gt;"",working!$AO38&lt;&gt;"",(working!$AO38-(MIN(working!$AO$2:'working'!$AO$79)-1))/(MAX(working!$AO$2:'working'!$AO$79)-(MIN(working!$AO$2:'working'!$AO$79)-1))*5&lt;=2)</f>
        <v>0</v>
      </c>
      <c r="AS38" t="b">
        <f ca="1">AND(working!AO38&lt;&gt;"",working!$AO38&lt;&gt;"",(working!$AO38-(MIN(working!$AO$2:'working'!$AO$79)-1))/(MAX(working!$AO$2:'working'!$AO$79)-(MIN(working!$AO$2:'working'!$AO$79)-1))*5&lt;=3)</f>
        <v>1</v>
      </c>
      <c r="AT38" t="b">
        <f ca="1">AND(working!AO38&lt;&gt;"",working!$AO38&lt;&gt;"",(working!$AO38-(MIN(working!$AO$2:'working'!$AO$79)-1))/(MAX(working!$AO$2:'working'!$AO$79)-(MIN(working!$AO$2:'working'!$AO$79)-1))*5&lt;=4)</f>
        <v>1</v>
      </c>
      <c r="AU38" t="b">
        <f ca="1">AND(working!AO38&lt;&gt;"",working!$AO38&lt;&gt;"",OR(working!$AO38=MAX(working!$AO$2:'working'!$AO$79),(working!$AO38-(MIN(working!$AO$2:'working'!$AO$79)-1))/(MAX(working!$AO$2:'working'!$AO$79)-(MIN(working!$AO$2:'working'!$AO$79)-1))*5&lt;=5))</f>
        <v>1</v>
      </c>
    </row>
    <row r="39" spans="1:47" ht="15" customHeight="1">
      <c r="A39" s="121"/>
      <c r="B39" s="121"/>
      <c r="C39" s="86" t="s">
        <v>237</v>
      </c>
      <c r="D39">
        <v>1</v>
      </c>
      <c r="G39" s="70" t="s">
        <v>376</v>
      </c>
      <c r="H39" s="70" t="s">
        <v>420</v>
      </c>
      <c r="I39" s="70" t="s">
        <v>432</v>
      </c>
      <c r="J39" s="70" t="s">
        <v>367</v>
      </c>
      <c r="K39" s="70">
        <v>0</v>
      </c>
      <c r="L39">
        <v>1</v>
      </c>
      <c r="N39" s="70" t="s">
        <v>412</v>
      </c>
      <c r="O39" s="70">
        <v>5</v>
      </c>
      <c r="P39" s="70">
        <v>5</v>
      </c>
      <c r="Q39" s="70">
        <v>4</v>
      </c>
      <c r="R39" s="70">
        <v>4</v>
      </c>
      <c r="S39" s="70">
        <v>3</v>
      </c>
      <c r="T39" s="70">
        <v>1</v>
      </c>
      <c r="U39" s="70">
        <v>2</v>
      </c>
      <c r="V39" s="70">
        <v>3</v>
      </c>
      <c r="Y39">
        <f t="shared" si="1"/>
        <v>108</v>
      </c>
      <c r="Z39" t="s">
        <v>501</v>
      </c>
      <c r="AA39" t="s">
        <v>502</v>
      </c>
      <c r="AB39" t="s">
        <v>573</v>
      </c>
      <c r="AC39" s="103" t="s">
        <v>574</v>
      </c>
      <c r="AL39">
        <f>MATCH(Shortlisting!B44,working!N:N,0)-1</f>
        <v>40</v>
      </c>
      <c r="AM39" t="str">
        <f ca="1">OFFSET(working!$Z$1,working!$AL39,0)</f>
        <v>BAU</v>
      </c>
      <c r="AN39">
        <f>MATCH(Typology!C44,working!N:N,0)-1</f>
        <v>37</v>
      </c>
      <c r="AO39">
        <f>SUM(Shortlisting!E44,Shortlisting!G44,Shortlisting!I44,Shortlisting!K44,Shortlisting!M44,Shortlisting!O44,Shortlisting!Q44)</f>
        <v>16</v>
      </c>
      <c r="AQ39" t="b">
        <f ca="1">AND(working!AO39&lt;&gt;"",working!$AO39&lt;&gt;"",OR(working!$AO39=MIN(working!$AO$2:'working'!$AO$79),(working!$AO39-(MIN(working!$AO$2:'working'!$AO$79)-1))/(MAX(working!$AO$2:'working'!$AO$79)-(MIN(working!$AO$2:'working'!$AO$79)-1))*5&lt;=1))</f>
        <v>0</v>
      </c>
      <c r="AR39" t="b">
        <f ca="1">AND(working!AO39&lt;&gt;"",working!$AO39&lt;&gt;"",(working!$AO39-(MIN(working!$AO$2:'working'!$AO$79)-1))/(MAX(working!$AO$2:'working'!$AO$79)-(MIN(working!$AO$2:'working'!$AO$79)-1))*5&lt;=2)</f>
        <v>0</v>
      </c>
      <c r="AS39" t="b">
        <f ca="1">AND(working!AO39&lt;&gt;"",working!$AO39&lt;&gt;"",(working!$AO39-(MIN(working!$AO$2:'working'!$AO$79)-1))/(MAX(working!$AO$2:'working'!$AO$79)-(MIN(working!$AO$2:'working'!$AO$79)-1))*5&lt;=3)</f>
        <v>0</v>
      </c>
      <c r="AT39" t="b">
        <f ca="1">AND(working!AO39&lt;&gt;"",working!$AO39&lt;&gt;"",(working!$AO39-(MIN(working!$AO$2:'working'!$AO$79)-1))/(MAX(working!$AO$2:'working'!$AO$79)-(MIN(working!$AO$2:'working'!$AO$79)-1))*5&lt;=4)</f>
        <v>0</v>
      </c>
      <c r="AU39" t="b">
        <f ca="1">AND(working!AO39&lt;&gt;"",working!$AO39&lt;&gt;"",OR(working!$AO39=MAX(working!$AO$2:'working'!$AO$79),(working!$AO39-(MIN(working!$AO$2:'working'!$AO$79)-1))/(MAX(working!$AO$2:'working'!$AO$79)-(MIN(working!$AO$2:'working'!$AO$79)-1))*5&lt;=5))</f>
        <v>1</v>
      </c>
    </row>
    <row r="40" spans="1:47" ht="15" customHeight="1">
      <c r="A40" s="121"/>
      <c r="B40" s="120" t="s">
        <v>115</v>
      </c>
      <c r="C40" s="86" t="s">
        <v>265</v>
      </c>
      <c r="D40">
        <v>1</v>
      </c>
      <c r="G40" s="70" t="s">
        <v>376</v>
      </c>
      <c r="H40" s="70" t="s">
        <v>420</v>
      </c>
      <c r="I40" s="70" t="s">
        <v>432</v>
      </c>
      <c r="J40" s="70" t="s">
        <v>40</v>
      </c>
      <c r="K40" s="70">
        <v>0</v>
      </c>
      <c r="L40">
        <v>2</v>
      </c>
      <c r="N40" s="70" t="s">
        <v>413</v>
      </c>
      <c r="O40" s="70">
        <v>4</v>
      </c>
      <c r="P40" s="70">
        <v>4</v>
      </c>
      <c r="Q40" s="70">
        <v>2</v>
      </c>
      <c r="R40" s="70">
        <v>2</v>
      </c>
      <c r="S40" s="70">
        <v>4</v>
      </c>
      <c r="U40" s="70">
        <v>2</v>
      </c>
      <c r="V40" s="70">
        <v>4</v>
      </c>
      <c r="Y40">
        <f t="shared" si="1"/>
        <v>85</v>
      </c>
      <c r="Z40" t="s">
        <v>499</v>
      </c>
      <c r="AA40" t="s">
        <v>502</v>
      </c>
      <c r="AB40" t="s">
        <v>575</v>
      </c>
      <c r="AC40" s="103" t="s">
        <v>521</v>
      </c>
      <c r="AL40">
        <f>MATCH(Shortlisting!B45,working!N:N,0)-1</f>
        <v>75</v>
      </c>
      <c r="AM40" t="str">
        <f ca="1">OFFSET(working!$Z$1,working!$AL40,0)</f>
        <v>BAU</v>
      </c>
      <c r="AN40">
        <f>MATCH(Typology!C45,working!N:N,0)-1</f>
        <v>41</v>
      </c>
      <c r="AO40">
        <f>SUM(Shortlisting!E45,Shortlisting!G45,Shortlisting!I45,Shortlisting!K45,Shortlisting!M45,Shortlisting!O45,Shortlisting!Q45)</f>
        <v>2</v>
      </c>
      <c r="AQ40" t="b">
        <f ca="1">AND(working!AO40&lt;&gt;"",working!$AO40&lt;&gt;"",OR(working!$AO40=MIN(working!$AO$2:'working'!$AO$79),(working!$AO40-(MIN(working!$AO$2:'working'!$AO$79)-1))/(MAX(working!$AO$2:'working'!$AO$79)-(MIN(working!$AO$2:'working'!$AO$79)-1))*5&lt;=1))</f>
        <v>1</v>
      </c>
      <c r="AR40" t="b">
        <f ca="1">AND(working!AO40&lt;&gt;"",working!$AO40&lt;&gt;"",(working!$AO40-(MIN(working!$AO$2:'working'!$AO$79)-1))/(MAX(working!$AO$2:'working'!$AO$79)-(MIN(working!$AO$2:'working'!$AO$79)-1))*5&lt;=2)</f>
        <v>1</v>
      </c>
      <c r="AS40" t="b">
        <f ca="1">AND(working!AO40&lt;&gt;"",working!$AO40&lt;&gt;"",(working!$AO40-(MIN(working!$AO$2:'working'!$AO$79)-1))/(MAX(working!$AO$2:'working'!$AO$79)-(MIN(working!$AO$2:'working'!$AO$79)-1))*5&lt;=3)</f>
        <v>1</v>
      </c>
      <c r="AT40" t="b">
        <f ca="1">AND(working!AO40&lt;&gt;"",working!$AO40&lt;&gt;"",(working!$AO40-(MIN(working!$AO$2:'working'!$AO$79)-1))/(MAX(working!$AO$2:'working'!$AO$79)-(MIN(working!$AO$2:'working'!$AO$79)-1))*5&lt;=4)</f>
        <v>1</v>
      </c>
      <c r="AU40" t="b">
        <f ca="1">AND(working!AO40&lt;&gt;"",working!$AO40&lt;&gt;"",OR(working!$AO40=MAX(working!$AO$2:'working'!$AO$79),(working!$AO40-(MIN(working!$AO$2:'working'!$AO$79)-1))/(MAX(working!$AO$2:'working'!$AO$79)-(MIN(working!$AO$2:'working'!$AO$79)-1))*5&lt;=5))</f>
        <v>1</v>
      </c>
    </row>
    <row r="41" spans="1:47" ht="15" customHeight="1">
      <c r="A41" s="121"/>
      <c r="B41" s="121"/>
      <c r="C41" s="86" t="s">
        <v>346</v>
      </c>
      <c r="G41" s="70" t="s">
        <v>389</v>
      </c>
      <c r="H41" s="70" t="s">
        <v>177</v>
      </c>
      <c r="I41" s="70" t="s">
        <v>388</v>
      </c>
      <c r="J41" s="70" t="s">
        <v>366</v>
      </c>
      <c r="K41" s="70">
        <v>-1</v>
      </c>
      <c r="L41">
        <v>1</v>
      </c>
      <c r="N41" s="70" t="s">
        <v>417</v>
      </c>
      <c r="O41" s="70">
        <v>5</v>
      </c>
      <c r="P41" s="70">
        <v>2</v>
      </c>
      <c r="Q41" s="70">
        <v>3</v>
      </c>
      <c r="R41" s="70">
        <v>1</v>
      </c>
      <c r="S41" s="70">
        <v>2</v>
      </c>
      <c r="T41" s="70">
        <v>3</v>
      </c>
      <c r="U41" s="70">
        <v>1</v>
      </c>
      <c r="V41" s="70">
        <v>2</v>
      </c>
      <c r="Y41">
        <f t="shared" si="1"/>
        <v>114</v>
      </c>
      <c r="Z41" t="s">
        <v>501</v>
      </c>
      <c r="AA41" t="s">
        <v>576</v>
      </c>
      <c r="AB41" t="s">
        <v>577</v>
      </c>
      <c r="AC41" s="103" t="s">
        <v>572</v>
      </c>
      <c r="AL41">
        <f>MATCH(Shortlisting!B46,working!N:N,0)-1</f>
        <v>76</v>
      </c>
      <c r="AM41" t="str">
        <f ca="1">OFFSET(working!$Z$1,working!$AL41,0)</f>
        <v>New</v>
      </c>
      <c r="AN41">
        <f>MATCH(Typology!C46,working!N:N,0)-1</f>
        <v>42</v>
      </c>
      <c r="AO41">
        <f>SUM(Shortlisting!E46,Shortlisting!G46,Shortlisting!I46,Shortlisting!K46,Shortlisting!M46,Shortlisting!O46,Shortlisting!Q46)</f>
        <v>2</v>
      </c>
      <c r="AQ41" t="b">
        <f ca="1">AND(working!AO41&lt;&gt;"",working!$AO41&lt;&gt;"",OR(working!$AO41=MIN(working!$AO$2:'working'!$AO$79),(working!$AO41-(MIN(working!$AO$2:'working'!$AO$79)-1))/(MAX(working!$AO$2:'working'!$AO$79)-(MIN(working!$AO$2:'working'!$AO$79)-1))*5&lt;=1))</f>
        <v>1</v>
      </c>
      <c r="AR41" t="b">
        <f ca="1">AND(working!AO41&lt;&gt;"",working!$AO41&lt;&gt;"",(working!$AO41-(MIN(working!$AO$2:'working'!$AO$79)-1))/(MAX(working!$AO$2:'working'!$AO$79)-(MIN(working!$AO$2:'working'!$AO$79)-1))*5&lt;=2)</f>
        <v>1</v>
      </c>
      <c r="AS41" t="b">
        <f ca="1">AND(working!AO41&lt;&gt;"",working!$AO41&lt;&gt;"",(working!$AO41-(MIN(working!$AO$2:'working'!$AO$79)-1))/(MAX(working!$AO$2:'working'!$AO$79)-(MIN(working!$AO$2:'working'!$AO$79)-1))*5&lt;=3)</f>
        <v>1</v>
      </c>
      <c r="AT41" t="b">
        <f ca="1">AND(working!AO41&lt;&gt;"",working!$AO41&lt;&gt;"",(working!$AO41-(MIN(working!$AO$2:'working'!$AO$79)-1))/(MAX(working!$AO$2:'working'!$AO$79)-(MIN(working!$AO$2:'working'!$AO$79)-1))*5&lt;=4)</f>
        <v>1</v>
      </c>
      <c r="AU41" t="b">
        <f ca="1">AND(working!AO41&lt;&gt;"",working!$AO41&lt;&gt;"",OR(working!$AO41=MAX(working!$AO$2:'working'!$AO$79),(working!$AO41-(MIN(working!$AO$2:'working'!$AO$79)-1))/(MAX(working!$AO$2:'working'!$AO$79)-(MIN(working!$AO$2:'working'!$AO$79)-1))*5&lt;=5))</f>
        <v>1</v>
      </c>
    </row>
    <row r="42" spans="1:47" ht="15" customHeight="1">
      <c r="A42" s="121"/>
      <c r="B42" s="86" t="s">
        <v>239</v>
      </c>
      <c r="C42" s="86" t="s">
        <v>240</v>
      </c>
      <c r="D42">
        <v>1</v>
      </c>
      <c r="G42" s="70" t="s">
        <v>389</v>
      </c>
      <c r="H42" s="70" t="s">
        <v>177</v>
      </c>
      <c r="I42" s="70" t="s">
        <v>388</v>
      </c>
      <c r="J42" s="70" t="s">
        <v>367</v>
      </c>
      <c r="K42" s="70">
        <v>0</v>
      </c>
      <c r="L42">
        <v>1</v>
      </c>
      <c r="N42" s="70" t="s">
        <v>415</v>
      </c>
      <c r="Y42">
        <f t="shared" si="1"/>
        <v>120</v>
      </c>
      <c r="Z42" t="s">
        <v>499</v>
      </c>
      <c r="AA42" t="s">
        <v>502</v>
      </c>
      <c r="AB42" t="s">
        <v>578</v>
      </c>
      <c r="AC42" s="103" t="s">
        <v>579</v>
      </c>
      <c r="AL42">
        <f>MATCH(Shortlisting!B47,working!N:N,0)-1</f>
        <v>17</v>
      </c>
      <c r="AM42" t="str">
        <f ca="1">OFFSET(working!$Z$1,working!$AL42,0)</f>
        <v>New</v>
      </c>
      <c r="AN42">
        <f>MATCH(Typology!C47,working!N:N,0)-1</f>
        <v>40</v>
      </c>
      <c r="AO42">
        <f>SUM(Shortlisting!E47,Shortlisting!G47,Shortlisting!I47,Shortlisting!K47,Shortlisting!M47,Shortlisting!O47,Shortlisting!Q47)</f>
        <v>3</v>
      </c>
      <c r="AQ42" t="b">
        <f ca="1">AND(working!AO42&lt;&gt;"",working!$AO42&lt;&gt;"",OR(working!$AO42=MIN(working!$AO$2:'working'!$AO$79),(working!$AO42-(MIN(working!$AO$2:'working'!$AO$79)-1))/(MAX(working!$AO$2:'working'!$AO$79)-(MIN(working!$AO$2:'working'!$AO$79)-1))*5&lt;=1))</f>
        <v>1</v>
      </c>
      <c r="AR42" t="b">
        <f ca="1">AND(working!AO42&lt;&gt;"",working!$AO42&lt;&gt;"",(working!$AO42-(MIN(working!$AO$2:'working'!$AO$79)-1))/(MAX(working!$AO$2:'working'!$AO$79)-(MIN(working!$AO$2:'working'!$AO$79)-1))*5&lt;=2)</f>
        <v>1</v>
      </c>
      <c r="AS42" t="b">
        <f ca="1">AND(working!AO42&lt;&gt;"",working!$AO42&lt;&gt;"",(working!$AO42-(MIN(working!$AO$2:'working'!$AO$79)-1))/(MAX(working!$AO$2:'working'!$AO$79)-(MIN(working!$AO$2:'working'!$AO$79)-1))*5&lt;=3)</f>
        <v>1</v>
      </c>
      <c r="AT42" t="b">
        <f ca="1">AND(working!AO42&lt;&gt;"",working!$AO42&lt;&gt;"",(working!$AO42-(MIN(working!$AO$2:'working'!$AO$79)-1))/(MAX(working!$AO$2:'working'!$AO$79)-(MIN(working!$AO$2:'working'!$AO$79)-1))*5&lt;=4)</f>
        <v>1</v>
      </c>
      <c r="AU42" t="b">
        <f ca="1">AND(working!AO42&lt;&gt;"",working!$AO42&lt;&gt;"",OR(working!$AO42=MAX(working!$AO$2:'working'!$AO$79),(working!$AO42-(MIN(working!$AO$2:'working'!$AO$79)-1))/(MAX(working!$AO$2:'working'!$AO$79)-(MIN(working!$AO$2:'working'!$AO$79)-1))*5&lt;=5))</f>
        <v>1</v>
      </c>
    </row>
    <row r="43" spans="1:47" ht="15" customHeight="1">
      <c r="A43" s="121"/>
      <c r="B43" s="120" t="s">
        <v>108</v>
      </c>
      <c r="C43" s="86" t="s">
        <v>253</v>
      </c>
      <c r="G43" s="70" t="s">
        <v>389</v>
      </c>
      <c r="H43" s="70" t="s">
        <v>177</v>
      </c>
      <c r="I43" s="70" t="s">
        <v>388</v>
      </c>
      <c r="J43" s="70" t="s">
        <v>40</v>
      </c>
      <c r="K43" s="70">
        <v>0</v>
      </c>
      <c r="L43">
        <v>1</v>
      </c>
      <c r="N43" s="70" t="s">
        <v>416</v>
      </c>
      <c r="O43" s="70">
        <v>3</v>
      </c>
      <c r="P43" s="70">
        <v>3</v>
      </c>
      <c r="Q43" s="70">
        <v>3</v>
      </c>
      <c r="R43" s="70">
        <v>3</v>
      </c>
      <c r="S43" s="70">
        <v>3</v>
      </c>
      <c r="T43" s="70">
        <v>3</v>
      </c>
      <c r="U43" s="70">
        <v>3</v>
      </c>
      <c r="V43" s="70">
        <v>3</v>
      </c>
      <c r="X43" s="70">
        <v>5</v>
      </c>
      <c r="Y43">
        <f t="shared" si="1"/>
        <v>91</v>
      </c>
      <c r="Z43" t="s">
        <v>501</v>
      </c>
      <c r="AA43" t="s">
        <v>502</v>
      </c>
      <c r="AB43" t="s">
        <v>580</v>
      </c>
      <c r="AC43" s="103" t="s">
        <v>581</v>
      </c>
      <c r="AL43">
        <f>MATCH(Shortlisting!B48,working!N:N,0)-1</f>
        <v>54</v>
      </c>
      <c r="AM43" t="str">
        <f ca="1">OFFSET(working!$Z$1,working!$AL43,0)</f>
        <v>BAU</v>
      </c>
      <c r="AN43">
        <f>MATCH(Typology!C48,working!N:N,0)-1</f>
        <v>2</v>
      </c>
      <c r="AO43">
        <f>SUM(Shortlisting!E48,Shortlisting!G48,Shortlisting!I48,Shortlisting!K48,Shortlisting!M48,Shortlisting!O48,Shortlisting!Q48)</f>
        <v>9</v>
      </c>
      <c r="AQ43" t="b">
        <f ca="1">AND(working!AO43&lt;&gt;"",working!$AO43&lt;&gt;"",OR(working!$AO43=MIN(working!$AO$2:'working'!$AO$79),(working!$AO43-(MIN(working!$AO$2:'working'!$AO$79)-1))/(MAX(working!$AO$2:'working'!$AO$79)-(MIN(working!$AO$2:'working'!$AO$79)-1))*5&lt;=1))</f>
        <v>0</v>
      </c>
      <c r="AR43" t="b">
        <f ca="1">AND(working!AO43&lt;&gt;"",working!$AO43&lt;&gt;"",(working!$AO43-(MIN(working!$AO$2:'working'!$AO$79)-1))/(MAX(working!$AO$2:'working'!$AO$79)-(MIN(working!$AO$2:'working'!$AO$79)-1))*5&lt;=2)</f>
        <v>0</v>
      </c>
      <c r="AS43" t="b">
        <f ca="1">AND(working!AO43&lt;&gt;"",working!$AO43&lt;&gt;"",(working!$AO43-(MIN(working!$AO$2:'working'!$AO$79)-1))/(MAX(working!$AO$2:'working'!$AO$79)-(MIN(working!$AO$2:'working'!$AO$79)-1))*5&lt;=3)</f>
        <v>1</v>
      </c>
      <c r="AT43" t="b">
        <f ca="1">AND(working!AO43&lt;&gt;"",working!$AO43&lt;&gt;"",(working!$AO43-(MIN(working!$AO$2:'working'!$AO$79)-1))/(MAX(working!$AO$2:'working'!$AO$79)-(MIN(working!$AO$2:'working'!$AO$79)-1))*5&lt;=4)</f>
        <v>1</v>
      </c>
      <c r="AU43" t="b">
        <f ca="1">AND(working!AO43&lt;&gt;"",working!$AO43&lt;&gt;"",OR(working!$AO43=MAX(working!$AO$2:'working'!$AO$79),(working!$AO43-(MIN(working!$AO$2:'working'!$AO$79)-1))/(MAX(working!$AO$2:'working'!$AO$79)-(MIN(working!$AO$2:'working'!$AO$79)-1))*5&lt;=5))</f>
        <v>1</v>
      </c>
    </row>
    <row r="44" spans="1:47" ht="15" customHeight="1">
      <c r="A44" s="121"/>
      <c r="B44" s="121"/>
      <c r="C44" s="86" t="s">
        <v>254</v>
      </c>
      <c r="D44">
        <v>1</v>
      </c>
      <c r="G44" s="70" t="s">
        <v>389</v>
      </c>
      <c r="H44" s="70" t="s">
        <v>206</v>
      </c>
      <c r="I44" s="70" t="s">
        <v>439</v>
      </c>
      <c r="J44" s="70" t="s">
        <v>366</v>
      </c>
      <c r="K44">
        <v>0</v>
      </c>
      <c r="L44">
        <v>2</v>
      </c>
      <c r="N44" s="70" t="s">
        <v>378</v>
      </c>
      <c r="O44" s="70">
        <v>5</v>
      </c>
      <c r="P44" s="70">
        <v>4</v>
      </c>
      <c r="Q44" s="70">
        <v>4</v>
      </c>
      <c r="R44" s="70">
        <v>3</v>
      </c>
      <c r="S44" s="70">
        <v>4</v>
      </c>
      <c r="T44" s="70">
        <v>2</v>
      </c>
      <c r="U44" s="70">
        <v>2</v>
      </c>
      <c r="V44" s="70">
        <v>2</v>
      </c>
      <c r="W44" s="70">
        <v>4</v>
      </c>
      <c r="Y44">
        <f t="shared" si="1"/>
        <v>242</v>
      </c>
      <c r="Z44" t="s">
        <v>499</v>
      </c>
      <c r="AA44" t="s">
        <v>576</v>
      </c>
      <c r="AB44" t="s">
        <v>582</v>
      </c>
      <c r="AC44" s="103" t="s">
        <v>583</v>
      </c>
      <c r="AL44">
        <f>MATCH(Shortlisting!B49,working!N:N,0)-1</f>
        <v>18</v>
      </c>
      <c r="AM44" t="str">
        <f ca="1">OFFSET(working!$Z$1,working!$AL44,0)</f>
        <v>BAU</v>
      </c>
      <c r="AN44">
        <f>MATCH(Typology!C49,working!N:N,0)-1</f>
        <v>43</v>
      </c>
      <c r="AO44">
        <f>SUM(Shortlisting!E49,Shortlisting!G49,Shortlisting!I49,Shortlisting!K49,Shortlisting!M49,Shortlisting!O49,Shortlisting!Q49)</f>
        <v>7</v>
      </c>
      <c r="AQ44" t="b">
        <f ca="1">AND(working!AO44&lt;&gt;"",working!$AO44&lt;&gt;"",OR(working!$AO44=MIN(working!$AO$2:'working'!$AO$79),(working!$AO44-(MIN(working!$AO$2:'working'!$AO$79)-1))/(MAX(working!$AO$2:'working'!$AO$79)-(MIN(working!$AO$2:'working'!$AO$79)-1))*5&lt;=1))</f>
        <v>0</v>
      </c>
      <c r="AR44" t="b">
        <f ca="1">AND(working!AO44&lt;&gt;"",working!$AO44&lt;&gt;"",(working!$AO44-(MIN(working!$AO$2:'working'!$AO$79)-1))/(MAX(working!$AO$2:'working'!$AO$79)-(MIN(working!$AO$2:'working'!$AO$79)-1))*5&lt;=2)</f>
        <v>1</v>
      </c>
      <c r="AS44" t="b">
        <f ca="1">AND(working!AO44&lt;&gt;"",working!$AO44&lt;&gt;"",(working!$AO44-(MIN(working!$AO$2:'working'!$AO$79)-1))/(MAX(working!$AO$2:'working'!$AO$79)-(MIN(working!$AO$2:'working'!$AO$79)-1))*5&lt;=3)</f>
        <v>1</v>
      </c>
      <c r="AT44" t="b">
        <f ca="1">AND(working!AO44&lt;&gt;"",working!$AO44&lt;&gt;"",(working!$AO44-(MIN(working!$AO$2:'working'!$AO$79)-1))/(MAX(working!$AO$2:'working'!$AO$79)-(MIN(working!$AO$2:'working'!$AO$79)-1))*5&lt;=4)</f>
        <v>1</v>
      </c>
      <c r="AU44" t="b">
        <f ca="1">AND(working!AO44&lt;&gt;"",working!$AO44&lt;&gt;"",OR(working!$AO44=MAX(working!$AO$2:'working'!$AO$79),(working!$AO44-(MIN(working!$AO$2:'working'!$AO$79)-1))/(MAX(working!$AO$2:'working'!$AO$79)-(MIN(working!$AO$2:'working'!$AO$79)-1))*5&lt;=5))</f>
        <v>1</v>
      </c>
    </row>
    <row r="45" spans="1:47" ht="15" customHeight="1">
      <c r="A45" s="121"/>
      <c r="B45" s="121"/>
      <c r="C45" s="86" t="s">
        <v>256</v>
      </c>
      <c r="D45">
        <v>1</v>
      </c>
      <c r="G45" s="70" t="s">
        <v>389</v>
      </c>
      <c r="H45" s="70" t="s">
        <v>206</v>
      </c>
      <c r="I45" s="70" t="s">
        <v>439</v>
      </c>
      <c r="J45" s="70" t="s">
        <v>50</v>
      </c>
      <c r="K45" s="70">
        <v>0</v>
      </c>
      <c r="L45">
        <v>2</v>
      </c>
      <c r="N45" s="70" t="s">
        <v>379</v>
      </c>
      <c r="O45" s="70">
        <v>4</v>
      </c>
      <c r="P45" s="70">
        <v>4</v>
      </c>
      <c r="Q45" s="70">
        <v>4</v>
      </c>
      <c r="R45" s="70">
        <v>3</v>
      </c>
      <c r="S45" s="70">
        <v>3</v>
      </c>
      <c r="T45" s="70">
        <v>2</v>
      </c>
      <c r="U45" s="70">
        <v>2</v>
      </c>
      <c r="V45" s="70">
        <v>3</v>
      </c>
      <c r="X45" s="70">
        <v>5</v>
      </c>
      <c r="Y45">
        <f t="shared" si="1"/>
        <v>266</v>
      </c>
      <c r="Z45" t="s">
        <v>499</v>
      </c>
      <c r="AA45" t="s">
        <v>502</v>
      </c>
      <c r="AB45" t="s">
        <v>584</v>
      </c>
      <c r="AC45" s="103" t="s">
        <v>585</v>
      </c>
      <c r="AL45">
        <f>MATCH(Shortlisting!B50,working!N:N,0)-1</f>
        <v>55</v>
      </c>
      <c r="AM45" t="str">
        <f ca="1">OFFSET(working!$Z$1,working!$AL45,0)</f>
        <v>New</v>
      </c>
      <c r="AN45">
        <f>MATCH(Typology!C50,working!N:N,0)-1</f>
        <v>44</v>
      </c>
      <c r="AO45">
        <f>SUM(Shortlisting!E50,Shortlisting!G50,Shortlisting!I50,Shortlisting!K50,Shortlisting!M50,Shortlisting!O50,Shortlisting!Q50)</f>
        <v>6</v>
      </c>
      <c r="AQ45" t="b">
        <f ca="1">AND(working!AO45&lt;&gt;"",working!$AO45&lt;&gt;"",OR(working!$AO45=MIN(working!$AO$2:'working'!$AO$79),(working!$AO45-(MIN(working!$AO$2:'working'!$AO$79)-1))/(MAX(working!$AO$2:'working'!$AO$79)-(MIN(working!$AO$2:'working'!$AO$79)-1))*5&lt;=1))</f>
        <v>0</v>
      </c>
      <c r="AR45" t="b">
        <f ca="1">AND(working!AO45&lt;&gt;"",working!$AO45&lt;&gt;"",(working!$AO45-(MIN(working!$AO$2:'working'!$AO$79)-1))/(MAX(working!$AO$2:'working'!$AO$79)-(MIN(working!$AO$2:'working'!$AO$79)-1))*5&lt;=2)</f>
        <v>1</v>
      </c>
      <c r="AS45" t="b">
        <f ca="1">AND(working!AO45&lt;&gt;"",working!$AO45&lt;&gt;"",(working!$AO45-(MIN(working!$AO$2:'working'!$AO$79)-1))/(MAX(working!$AO$2:'working'!$AO$79)-(MIN(working!$AO$2:'working'!$AO$79)-1))*5&lt;=3)</f>
        <v>1</v>
      </c>
      <c r="AT45" t="b">
        <f ca="1">AND(working!AO45&lt;&gt;"",working!$AO45&lt;&gt;"",(working!$AO45-(MIN(working!$AO$2:'working'!$AO$79)-1))/(MAX(working!$AO$2:'working'!$AO$79)-(MIN(working!$AO$2:'working'!$AO$79)-1))*5&lt;=4)</f>
        <v>1</v>
      </c>
      <c r="AU45" t="b">
        <f ca="1">AND(working!AO45&lt;&gt;"",working!$AO45&lt;&gt;"",OR(working!$AO45=MAX(working!$AO$2:'working'!$AO$79),(working!$AO45-(MIN(working!$AO$2:'working'!$AO$79)-1))/(MAX(working!$AO$2:'working'!$AO$79)-(MIN(working!$AO$2:'working'!$AO$79)-1))*5&lt;=5))</f>
        <v>1</v>
      </c>
    </row>
    <row r="46" spans="1:47" ht="15" customHeight="1">
      <c r="A46" s="121"/>
      <c r="B46" s="121"/>
      <c r="C46" s="86" t="s">
        <v>250</v>
      </c>
      <c r="D46">
        <v>1</v>
      </c>
      <c r="G46" s="70" t="s">
        <v>389</v>
      </c>
      <c r="H46" s="70" t="s">
        <v>206</v>
      </c>
      <c r="I46" s="70" t="s">
        <v>439</v>
      </c>
      <c r="J46" s="70" t="s">
        <v>368</v>
      </c>
      <c r="K46" s="70">
        <v>0</v>
      </c>
      <c r="L46">
        <v>2</v>
      </c>
      <c r="N46" s="70" t="s">
        <v>380</v>
      </c>
      <c r="T46" s="70">
        <v>5</v>
      </c>
      <c r="X46">
        <v>5</v>
      </c>
      <c r="Y46">
        <f t="shared" si="1"/>
        <v>223</v>
      </c>
      <c r="Z46" t="s">
        <v>499</v>
      </c>
      <c r="AA46" t="s">
        <v>517</v>
      </c>
      <c r="AB46" t="s">
        <v>586</v>
      </c>
      <c r="AL46">
        <f>MATCH(Shortlisting!B51,working!N:N,0)-1</f>
        <v>56</v>
      </c>
      <c r="AM46" t="str">
        <f ca="1">OFFSET(working!$Z$1,working!$AL46,0)</f>
        <v>BAU</v>
      </c>
      <c r="AN46">
        <f>MATCH(Typology!C51,working!N:N,0)-1</f>
        <v>45</v>
      </c>
      <c r="AO46">
        <f>SUM(Shortlisting!E51,Shortlisting!G51,Shortlisting!I51,Shortlisting!K51,Shortlisting!M51,Shortlisting!O51,Shortlisting!Q51)</f>
        <v>9</v>
      </c>
      <c r="AQ46" t="b">
        <f ca="1">AND(working!AO46&lt;&gt;"",working!$AO46&lt;&gt;"",OR(working!$AO46=MIN(working!$AO$2:'working'!$AO$79),(working!$AO46-(MIN(working!$AO$2:'working'!$AO$79)-1))/(MAX(working!$AO$2:'working'!$AO$79)-(MIN(working!$AO$2:'working'!$AO$79)-1))*5&lt;=1))</f>
        <v>0</v>
      </c>
      <c r="AR46" t="b">
        <f ca="1">AND(working!AO46&lt;&gt;"",working!$AO46&lt;&gt;"",(working!$AO46-(MIN(working!$AO$2:'working'!$AO$79)-1))/(MAX(working!$AO$2:'working'!$AO$79)-(MIN(working!$AO$2:'working'!$AO$79)-1))*5&lt;=2)</f>
        <v>0</v>
      </c>
      <c r="AS46" t="b">
        <f ca="1">AND(working!AO46&lt;&gt;"",working!$AO46&lt;&gt;"",(working!$AO46-(MIN(working!$AO$2:'working'!$AO$79)-1))/(MAX(working!$AO$2:'working'!$AO$79)-(MIN(working!$AO$2:'working'!$AO$79)-1))*5&lt;=3)</f>
        <v>1</v>
      </c>
      <c r="AT46" t="b">
        <f ca="1">AND(working!AO46&lt;&gt;"",working!$AO46&lt;&gt;"",(working!$AO46-(MIN(working!$AO$2:'working'!$AO$79)-1))/(MAX(working!$AO$2:'working'!$AO$79)-(MIN(working!$AO$2:'working'!$AO$79)-1))*5&lt;=4)</f>
        <v>1</v>
      </c>
      <c r="AU46" t="b">
        <f ca="1">AND(working!AO46&lt;&gt;"",working!$AO46&lt;&gt;"",OR(working!$AO46=MAX(working!$AO$2:'working'!$AO$79),(working!$AO46-(MIN(working!$AO$2:'working'!$AO$79)-1))/(MAX(working!$AO$2:'working'!$AO$79)-(MIN(working!$AO$2:'working'!$AO$79)-1))*5&lt;=5))</f>
        <v>1</v>
      </c>
    </row>
    <row r="47" spans="1:47" ht="15" customHeight="1">
      <c r="A47" s="121"/>
      <c r="B47" s="121"/>
      <c r="C47" s="86" t="s">
        <v>252</v>
      </c>
      <c r="D47">
        <v>1</v>
      </c>
      <c r="G47" s="70" t="s">
        <v>389</v>
      </c>
      <c r="H47" s="70" t="s">
        <v>206</v>
      </c>
      <c r="I47" s="70" t="s">
        <v>439</v>
      </c>
      <c r="J47" s="70" t="s">
        <v>367</v>
      </c>
      <c r="K47" s="70">
        <v>0</v>
      </c>
      <c r="L47">
        <v>2</v>
      </c>
      <c r="N47" s="70" t="s">
        <v>381</v>
      </c>
      <c r="T47" s="70">
        <v>5</v>
      </c>
      <c r="X47">
        <v>5</v>
      </c>
      <c r="Y47">
        <f t="shared" si="1"/>
        <v>228</v>
      </c>
      <c r="Z47" t="s">
        <v>499</v>
      </c>
      <c r="AA47" t="s">
        <v>517</v>
      </c>
      <c r="AB47" t="s">
        <v>586</v>
      </c>
      <c r="AL47">
        <f>MATCH(Shortlisting!B52,working!N:N,0)-1</f>
        <v>57</v>
      </c>
      <c r="AM47" t="str">
        <f ca="1">OFFSET(working!$Z$1,working!$AL47,0)</f>
        <v>BAU</v>
      </c>
      <c r="AN47">
        <f>MATCH(Typology!C52,working!N:N,0)-1</f>
        <v>46</v>
      </c>
      <c r="AO47">
        <f>SUM(Shortlisting!E52,Shortlisting!G52,Shortlisting!I52,Shortlisting!K52,Shortlisting!M52,Shortlisting!O52,Shortlisting!Q52)</f>
        <v>9</v>
      </c>
      <c r="AQ47" t="b">
        <f ca="1">AND(working!AO47&lt;&gt;"",working!$AO47&lt;&gt;"",OR(working!$AO47=MIN(working!$AO$2:'working'!$AO$79),(working!$AO47-(MIN(working!$AO$2:'working'!$AO$79)-1))/(MAX(working!$AO$2:'working'!$AO$79)-(MIN(working!$AO$2:'working'!$AO$79)-1))*5&lt;=1))</f>
        <v>0</v>
      </c>
      <c r="AR47" t="b">
        <f ca="1">AND(working!AO47&lt;&gt;"",working!$AO47&lt;&gt;"",(working!$AO47-(MIN(working!$AO$2:'working'!$AO$79)-1))/(MAX(working!$AO$2:'working'!$AO$79)-(MIN(working!$AO$2:'working'!$AO$79)-1))*5&lt;=2)</f>
        <v>0</v>
      </c>
      <c r="AS47" t="b">
        <f ca="1">AND(working!AO47&lt;&gt;"",working!$AO47&lt;&gt;"",(working!$AO47-(MIN(working!$AO$2:'working'!$AO$79)-1))/(MAX(working!$AO$2:'working'!$AO$79)-(MIN(working!$AO$2:'working'!$AO$79)-1))*5&lt;=3)</f>
        <v>1</v>
      </c>
      <c r="AT47" t="b">
        <f ca="1">AND(working!AO47&lt;&gt;"",working!$AO47&lt;&gt;"",(working!$AO47-(MIN(working!$AO$2:'working'!$AO$79)-1))/(MAX(working!$AO$2:'working'!$AO$79)-(MIN(working!$AO$2:'working'!$AO$79)-1))*5&lt;=4)</f>
        <v>1</v>
      </c>
      <c r="AU47" t="b">
        <f ca="1">AND(working!AO47&lt;&gt;"",working!$AO47&lt;&gt;"",OR(working!$AO47=MAX(working!$AO$2:'working'!$AO$79),(working!$AO47-(MIN(working!$AO$2:'working'!$AO$79)-1))/(MAX(working!$AO$2:'working'!$AO$79)-(MIN(working!$AO$2:'working'!$AO$79)-1))*5&lt;=5))</f>
        <v>1</v>
      </c>
    </row>
    <row r="48" spans="1:47" ht="15" customHeight="1">
      <c r="A48" s="121"/>
      <c r="B48" s="121"/>
      <c r="C48" s="86" t="s">
        <v>257</v>
      </c>
      <c r="D48">
        <v>1</v>
      </c>
      <c r="G48" s="70" t="s">
        <v>389</v>
      </c>
      <c r="H48" s="70" t="s">
        <v>206</v>
      </c>
      <c r="I48" s="70" t="s">
        <v>439</v>
      </c>
      <c r="J48" s="70" t="s">
        <v>56</v>
      </c>
      <c r="K48" s="70">
        <v>0</v>
      </c>
      <c r="L48">
        <v>1</v>
      </c>
      <c r="N48" s="70" t="s">
        <v>382</v>
      </c>
      <c r="T48" s="70">
        <v>5</v>
      </c>
      <c r="X48">
        <v>5</v>
      </c>
      <c r="Y48">
        <f t="shared" si="1"/>
        <v>233</v>
      </c>
      <c r="Z48" t="s">
        <v>499</v>
      </c>
      <c r="AA48" t="s">
        <v>576</v>
      </c>
      <c r="AB48" t="s">
        <v>587</v>
      </c>
      <c r="AL48">
        <f>MATCH(Shortlisting!B53,working!N:N,0)-1</f>
        <v>58</v>
      </c>
      <c r="AM48" t="str">
        <f ca="1">OFFSET(working!$Z$1,working!$AL48,0)</f>
        <v>BAU</v>
      </c>
      <c r="AN48">
        <f>MATCH(Typology!C53,working!N:N,0)-1</f>
        <v>47</v>
      </c>
      <c r="AO48">
        <f>SUM(Shortlisting!E53,Shortlisting!G53,Shortlisting!I53,Shortlisting!K53,Shortlisting!M53,Shortlisting!O53,Shortlisting!Q53)</f>
        <v>3</v>
      </c>
      <c r="AQ48" t="b">
        <f ca="1">AND(working!AO48&lt;&gt;"",working!$AO48&lt;&gt;"",OR(working!$AO48=MIN(working!$AO$2:'working'!$AO$79),(working!$AO48-(MIN(working!$AO$2:'working'!$AO$79)-1))/(MAX(working!$AO$2:'working'!$AO$79)-(MIN(working!$AO$2:'working'!$AO$79)-1))*5&lt;=1))</f>
        <v>1</v>
      </c>
      <c r="AR48" t="b">
        <f ca="1">AND(working!AO48&lt;&gt;"",working!$AO48&lt;&gt;"",(working!$AO48-(MIN(working!$AO$2:'working'!$AO$79)-1))/(MAX(working!$AO$2:'working'!$AO$79)-(MIN(working!$AO$2:'working'!$AO$79)-1))*5&lt;=2)</f>
        <v>1</v>
      </c>
      <c r="AS48" t="b">
        <f ca="1">AND(working!AO48&lt;&gt;"",working!$AO48&lt;&gt;"",(working!$AO48-(MIN(working!$AO$2:'working'!$AO$79)-1))/(MAX(working!$AO$2:'working'!$AO$79)-(MIN(working!$AO$2:'working'!$AO$79)-1))*5&lt;=3)</f>
        <v>1</v>
      </c>
      <c r="AT48" t="b">
        <f ca="1">AND(working!AO48&lt;&gt;"",working!$AO48&lt;&gt;"",(working!$AO48-(MIN(working!$AO$2:'working'!$AO$79)-1))/(MAX(working!$AO$2:'working'!$AO$79)-(MIN(working!$AO$2:'working'!$AO$79)-1))*5&lt;=4)</f>
        <v>1</v>
      </c>
      <c r="AU48" t="b">
        <f ca="1">AND(working!AO48&lt;&gt;"",working!$AO48&lt;&gt;"",OR(working!$AO48=MAX(working!$AO$2:'working'!$AO$79),(working!$AO48-(MIN(working!$AO$2:'working'!$AO$79)-1))/(MAX(working!$AO$2:'working'!$AO$79)-(MIN(working!$AO$2:'working'!$AO$79)-1))*5&lt;=5))</f>
        <v>1</v>
      </c>
    </row>
    <row r="49" spans="1:47" ht="15" customHeight="1">
      <c r="A49" s="121"/>
      <c r="B49" s="121"/>
      <c r="C49" s="86" t="s">
        <v>259</v>
      </c>
      <c r="D49">
        <v>1</v>
      </c>
      <c r="G49" s="70" t="s">
        <v>389</v>
      </c>
      <c r="H49" s="70" t="s">
        <v>206</v>
      </c>
      <c r="I49" s="70" t="s">
        <v>439</v>
      </c>
      <c r="J49" s="70" t="s">
        <v>40</v>
      </c>
      <c r="K49">
        <v>0</v>
      </c>
      <c r="L49">
        <v>1</v>
      </c>
      <c r="N49" s="70" t="s">
        <v>383</v>
      </c>
      <c r="T49" s="70">
        <v>5</v>
      </c>
      <c r="X49">
        <v>5</v>
      </c>
      <c r="Y49">
        <f t="shared" si="1"/>
        <v>237</v>
      </c>
      <c r="Z49" t="s">
        <v>499</v>
      </c>
      <c r="AA49" t="s">
        <v>576</v>
      </c>
      <c r="AB49" t="s">
        <v>588</v>
      </c>
      <c r="AL49">
        <f>MATCH(Shortlisting!B54,working!N:N,0)-1</f>
        <v>19</v>
      </c>
      <c r="AM49" t="str">
        <f ca="1">OFFSET(working!$Z$1,working!$AL49,0)</f>
        <v>BAU</v>
      </c>
      <c r="AN49">
        <f>MATCH(Typology!C54,working!N:N,0)-1</f>
        <v>48</v>
      </c>
      <c r="AO49">
        <f>SUM(Shortlisting!E54,Shortlisting!G54,Shortlisting!I54,Shortlisting!K54,Shortlisting!M54,Shortlisting!O54,Shortlisting!Q54)</f>
        <v>8</v>
      </c>
      <c r="AQ49" t="b">
        <f ca="1">AND(working!AO49&lt;&gt;"",working!$AO49&lt;&gt;"",OR(working!$AO49=MIN(working!$AO$2:'working'!$AO$79),(working!$AO49-(MIN(working!$AO$2:'working'!$AO$79)-1))/(MAX(working!$AO$2:'working'!$AO$79)-(MIN(working!$AO$2:'working'!$AO$79)-1))*5&lt;=1))</f>
        <v>0</v>
      </c>
      <c r="AR49" t="b">
        <f ca="1">AND(working!AO49&lt;&gt;"",working!$AO49&lt;&gt;"",(working!$AO49-(MIN(working!$AO$2:'working'!$AO$79)-1))/(MAX(working!$AO$2:'working'!$AO$79)-(MIN(working!$AO$2:'working'!$AO$79)-1))*5&lt;=2)</f>
        <v>0</v>
      </c>
      <c r="AS49" t="b">
        <f ca="1">AND(working!AO49&lt;&gt;"",working!$AO49&lt;&gt;"",(working!$AO49-(MIN(working!$AO$2:'working'!$AO$79)-1))/(MAX(working!$AO$2:'working'!$AO$79)-(MIN(working!$AO$2:'working'!$AO$79)-1))*5&lt;=3)</f>
        <v>1</v>
      </c>
      <c r="AT49" t="b">
        <f ca="1">AND(working!AO49&lt;&gt;"",working!$AO49&lt;&gt;"",(working!$AO49-(MIN(working!$AO$2:'working'!$AO$79)-1))/(MAX(working!$AO$2:'working'!$AO$79)-(MIN(working!$AO$2:'working'!$AO$79)-1))*5&lt;=4)</f>
        <v>1</v>
      </c>
      <c r="AU49" t="b">
        <f ca="1">AND(working!AO49&lt;&gt;"",working!$AO49&lt;&gt;"",OR(working!$AO49=MAX(working!$AO$2:'working'!$AO$79),(working!$AO49-(MIN(working!$AO$2:'working'!$AO$79)-1))/(MAX(working!$AO$2:'working'!$AO$79)-(MIN(working!$AO$2:'working'!$AO$79)-1))*5&lt;=5))</f>
        <v>1</v>
      </c>
    </row>
    <row r="50" spans="1:47" ht="15" customHeight="1">
      <c r="A50" s="121"/>
      <c r="B50" s="121"/>
      <c r="C50" s="86" t="s">
        <v>261</v>
      </c>
      <c r="D50">
        <v>1</v>
      </c>
      <c r="G50" s="70" t="s">
        <v>389</v>
      </c>
      <c r="H50" s="70" t="s">
        <v>206</v>
      </c>
      <c r="I50" s="70" t="s">
        <v>440</v>
      </c>
      <c r="J50" s="70" t="s">
        <v>366</v>
      </c>
      <c r="K50">
        <v>0</v>
      </c>
      <c r="L50">
        <v>4</v>
      </c>
      <c r="N50" s="70" t="s">
        <v>384</v>
      </c>
      <c r="T50" s="70">
        <v>5</v>
      </c>
      <c r="Y50">
        <f t="shared" si="1"/>
        <v>247</v>
      </c>
      <c r="Z50" t="s">
        <v>499</v>
      </c>
      <c r="AA50" t="s">
        <v>517</v>
      </c>
      <c r="AB50" t="s">
        <v>589</v>
      </c>
      <c r="AL50">
        <f>MATCH(Shortlisting!B55,working!N:N,0)-1</f>
        <v>20</v>
      </c>
      <c r="AM50" t="str">
        <f ca="1">OFFSET(working!$Z$1,working!$AL50,0)</f>
        <v>BAU</v>
      </c>
      <c r="AN50">
        <f>MATCH(Typology!C55,working!N:N,0)-1</f>
        <v>49</v>
      </c>
      <c r="AO50">
        <f>SUM(Shortlisting!E55,Shortlisting!G55,Shortlisting!I55,Shortlisting!K55,Shortlisting!M55,Shortlisting!O55,Shortlisting!Q55)</f>
        <v>1</v>
      </c>
      <c r="AQ50" t="b">
        <f ca="1">AND(working!AO50&lt;&gt;"",working!$AO50&lt;&gt;"",OR(working!$AO50=MIN(working!$AO$2:'working'!$AO$79),(working!$AO50-(MIN(working!$AO$2:'working'!$AO$79)-1))/(MAX(working!$AO$2:'working'!$AO$79)-(MIN(working!$AO$2:'working'!$AO$79)-1))*5&lt;=1))</f>
        <v>1</v>
      </c>
      <c r="AR50" t="b">
        <f ca="1">AND(working!AO50&lt;&gt;"",working!$AO50&lt;&gt;"",(working!$AO50-(MIN(working!$AO$2:'working'!$AO$79)-1))/(MAX(working!$AO$2:'working'!$AO$79)-(MIN(working!$AO$2:'working'!$AO$79)-1))*5&lt;=2)</f>
        <v>1</v>
      </c>
      <c r="AS50" t="b">
        <f ca="1">AND(working!AO50&lt;&gt;"",working!$AO50&lt;&gt;"",(working!$AO50-(MIN(working!$AO$2:'working'!$AO$79)-1))/(MAX(working!$AO$2:'working'!$AO$79)-(MIN(working!$AO$2:'working'!$AO$79)-1))*5&lt;=3)</f>
        <v>1</v>
      </c>
      <c r="AT50" t="b">
        <f ca="1">AND(working!AO50&lt;&gt;"",working!$AO50&lt;&gt;"",(working!$AO50-(MIN(working!$AO$2:'working'!$AO$79)-1))/(MAX(working!$AO$2:'working'!$AO$79)-(MIN(working!$AO$2:'working'!$AO$79)-1))*5&lt;=4)</f>
        <v>1</v>
      </c>
      <c r="AU50" t="b">
        <f ca="1">AND(working!AO50&lt;&gt;"",working!$AO50&lt;&gt;"",OR(working!$AO50=MAX(working!$AO$2:'working'!$AO$79),(working!$AO50-(MIN(working!$AO$2:'working'!$AO$79)-1))/(MAX(working!$AO$2:'working'!$AO$79)-(MIN(working!$AO$2:'working'!$AO$79)-1))*5&lt;=5))</f>
        <v>1</v>
      </c>
    </row>
    <row r="51" spans="1:47" ht="15" customHeight="1">
      <c r="A51" s="121"/>
      <c r="B51" s="121"/>
      <c r="C51" s="86" t="s">
        <v>263</v>
      </c>
      <c r="D51">
        <v>1</v>
      </c>
      <c r="G51" s="70" t="s">
        <v>389</v>
      </c>
      <c r="H51" s="70" t="s">
        <v>206</v>
      </c>
      <c r="I51" s="70" t="s">
        <v>440</v>
      </c>
      <c r="J51" s="70" t="s">
        <v>50</v>
      </c>
      <c r="K51">
        <v>0</v>
      </c>
      <c r="L51">
        <v>2</v>
      </c>
      <c r="N51" s="70" t="s">
        <v>385</v>
      </c>
      <c r="O51" s="70">
        <v>5</v>
      </c>
      <c r="S51" s="70">
        <v>5</v>
      </c>
      <c r="U51" s="70">
        <v>2</v>
      </c>
      <c r="V51" s="70">
        <v>3</v>
      </c>
      <c r="X51" s="70">
        <v>5</v>
      </c>
      <c r="Y51">
        <f t="shared" si="1"/>
        <v>252</v>
      </c>
      <c r="Z51" t="s">
        <v>499</v>
      </c>
      <c r="AA51" t="s">
        <v>576</v>
      </c>
      <c r="AB51" t="s">
        <v>590</v>
      </c>
      <c r="AL51">
        <f>MATCH(Shortlisting!B56,working!N:N,0)-1</f>
        <v>59</v>
      </c>
      <c r="AM51" t="str">
        <f ca="1">OFFSET(working!$Z$1,working!$AL51,0)</f>
        <v>BAU</v>
      </c>
      <c r="AN51">
        <f>MATCH(Typology!C56,working!N:N,0)-1</f>
        <v>50</v>
      </c>
      <c r="AO51">
        <f>SUM(Shortlisting!E56,Shortlisting!G56,Shortlisting!I56,Shortlisting!K56,Shortlisting!M56,Shortlisting!O56,Shortlisting!Q56)</f>
        <v>3</v>
      </c>
      <c r="AQ51" t="b">
        <f ca="1">AND(working!AO51&lt;&gt;"",working!$AO51&lt;&gt;"",OR(working!$AO51=MIN(working!$AO$2:'working'!$AO$79),(working!$AO51-(MIN(working!$AO$2:'working'!$AO$79)-1))/(MAX(working!$AO$2:'working'!$AO$79)-(MIN(working!$AO$2:'working'!$AO$79)-1))*5&lt;=1))</f>
        <v>1</v>
      </c>
      <c r="AR51" t="b">
        <f ca="1">AND(working!AO51&lt;&gt;"",working!$AO51&lt;&gt;"",(working!$AO51-(MIN(working!$AO$2:'working'!$AO$79)-1))/(MAX(working!$AO$2:'working'!$AO$79)-(MIN(working!$AO$2:'working'!$AO$79)-1))*5&lt;=2)</f>
        <v>1</v>
      </c>
      <c r="AS51" t="b">
        <f ca="1">AND(working!AO51&lt;&gt;"",working!$AO51&lt;&gt;"",(working!$AO51-(MIN(working!$AO$2:'working'!$AO$79)-1))/(MAX(working!$AO$2:'working'!$AO$79)-(MIN(working!$AO$2:'working'!$AO$79)-1))*5&lt;=3)</f>
        <v>1</v>
      </c>
      <c r="AT51" t="b">
        <f ca="1">AND(working!AO51&lt;&gt;"",working!$AO51&lt;&gt;"",(working!$AO51-(MIN(working!$AO$2:'working'!$AO$79)-1))/(MAX(working!$AO$2:'working'!$AO$79)-(MIN(working!$AO$2:'working'!$AO$79)-1))*5&lt;=4)</f>
        <v>1</v>
      </c>
      <c r="AU51" t="b">
        <f ca="1">AND(working!AO51&lt;&gt;"",working!$AO51&lt;&gt;"",OR(working!$AO51=MAX(working!$AO$2:'working'!$AO$79),(working!$AO51-(MIN(working!$AO$2:'working'!$AO$79)-1))/(MAX(working!$AO$2:'working'!$AO$79)-(MIN(working!$AO$2:'working'!$AO$79)-1))*5&lt;=5))</f>
        <v>1</v>
      </c>
    </row>
    <row r="52" spans="1:47" ht="15" customHeight="1">
      <c r="A52" s="121"/>
      <c r="B52" s="121"/>
      <c r="C52" s="86" t="s">
        <v>248</v>
      </c>
      <c r="D52">
        <v>1</v>
      </c>
      <c r="G52" s="70" t="s">
        <v>389</v>
      </c>
      <c r="H52" s="70" t="s">
        <v>206</v>
      </c>
      <c r="I52" s="70" t="s">
        <v>440</v>
      </c>
      <c r="J52" s="70" t="s">
        <v>368</v>
      </c>
      <c r="K52">
        <v>0</v>
      </c>
      <c r="L52">
        <v>2</v>
      </c>
      <c r="N52" s="70" t="s">
        <v>386</v>
      </c>
      <c r="O52" s="70">
        <v>5</v>
      </c>
      <c r="S52" s="70">
        <v>5</v>
      </c>
      <c r="U52" s="70">
        <v>2</v>
      </c>
      <c r="V52" s="70">
        <v>3</v>
      </c>
      <c r="X52" s="70">
        <v>5</v>
      </c>
      <c r="Y52">
        <f t="shared" si="1"/>
        <v>257</v>
      </c>
      <c r="Z52" t="s">
        <v>499</v>
      </c>
      <c r="AA52" t="s">
        <v>576</v>
      </c>
      <c r="AB52" t="s">
        <v>591</v>
      </c>
      <c r="AL52">
        <f>MATCH(Shortlisting!B57,working!N:N,0)-1</f>
        <v>21</v>
      </c>
      <c r="AM52" t="str">
        <f ca="1">OFFSET(working!$Z$1,working!$AL52,0)</f>
        <v>BAU</v>
      </c>
      <c r="AN52">
        <f>MATCH(Typology!C57,working!N:N,0)-1</f>
        <v>51</v>
      </c>
      <c r="AO52">
        <f>SUM(Shortlisting!E57,Shortlisting!G57,Shortlisting!I57,Shortlisting!K57,Shortlisting!M57,Shortlisting!O57,Shortlisting!Q57)</f>
        <v>1</v>
      </c>
      <c r="AQ52" t="b">
        <f ca="1">AND(working!AO52&lt;&gt;"",working!$AO52&lt;&gt;"",OR(working!$AO52=MIN(working!$AO$2:'working'!$AO$79),(working!$AO52-(MIN(working!$AO$2:'working'!$AO$79)-1))/(MAX(working!$AO$2:'working'!$AO$79)-(MIN(working!$AO$2:'working'!$AO$79)-1))*5&lt;=1))</f>
        <v>1</v>
      </c>
      <c r="AR52" t="b">
        <f ca="1">AND(working!AO52&lt;&gt;"",working!$AO52&lt;&gt;"",(working!$AO52-(MIN(working!$AO$2:'working'!$AO$79)-1))/(MAX(working!$AO$2:'working'!$AO$79)-(MIN(working!$AO$2:'working'!$AO$79)-1))*5&lt;=2)</f>
        <v>1</v>
      </c>
      <c r="AS52" t="b">
        <f ca="1">AND(working!AO52&lt;&gt;"",working!$AO52&lt;&gt;"",(working!$AO52-(MIN(working!$AO$2:'working'!$AO$79)-1))/(MAX(working!$AO$2:'working'!$AO$79)-(MIN(working!$AO$2:'working'!$AO$79)-1))*5&lt;=3)</f>
        <v>1</v>
      </c>
      <c r="AT52" t="b">
        <f ca="1">AND(working!AO52&lt;&gt;"",working!$AO52&lt;&gt;"",(working!$AO52-(MIN(working!$AO$2:'working'!$AO$79)-1))/(MAX(working!$AO$2:'working'!$AO$79)-(MIN(working!$AO$2:'working'!$AO$79)-1))*5&lt;=4)</f>
        <v>1</v>
      </c>
      <c r="AU52" t="b">
        <f ca="1">AND(working!AO52&lt;&gt;"",working!$AO52&lt;&gt;"",OR(working!$AO52=MAX(working!$AO$2:'working'!$AO$79),(working!$AO52-(MIN(working!$AO$2:'working'!$AO$79)-1))/(MAX(working!$AO$2:'working'!$AO$79)-(MIN(working!$AO$2:'working'!$AO$79)-1))*5&lt;=5))</f>
        <v>1</v>
      </c>
    </row>
    <row r="53" spans="1:47" ht="15" customHeight="1">
      <c r="A53" s="121"/>
      <c r="B53" s="120" t="s">
        <v>219</v>
      </c>
      <c r="C53" s="86" t="s">
        <v>242</v>
      </c>
      <c r="D53">
        <v>1</v>
      </c>
      <c r="G53" s="70" t="s">
        <v>389</v>
      </c>
      <c r="H53" s="70" t="s">
        <v>206</v>
      </c>
      <c r="I53" s="70" t="s">
        <v>440</v>
      </c>
      <c r="J53" s="70" t="s">
        <v>367</v>
      </c>
      <c r="K53">
        <v>0</v>
      </c>
      <c r="L53">
        <v>2</v>
      </c>
      <c r="N53" s="70" t="s">
        <v>387</v>
      </c>
      <c r="O53" s="70">
        <v>5</v>
      </c>
      <c r="P53" s="70">
        <v>4</v>
      </c>
      <c r="Q53" s="70">
        <v>4</v>
      </c>
      <c r="R53" s="70">
        <v>3</v>
      </c>
      <c r="S53" s="70">
        <v>4</v>
      </c>
      <c r="T53" s="70">
        <v>2</v>
      </c>
      <c r="U53" s="70">
        <v>2</v>
      </c>
      <c r="V53" s="70">
        <v>2</v>
      </c>
      <c r="X53" s="70">
        <v>3</v>
      </c>
      <c r="Y53">
        <f t="shared" si="1"/>
        <v>262</v>
      </c>
      <c r="Z53" t="s">
        <v>499</v>
      </c>
      <c r="AA53" t="s">
        <v>506</v>
      </c>
      <c r="AB53" t="s">
        <v>582</v>
      </c>
      <c r="AL53">
        <f>MATCH(Shortlisting!B58,working!N:N,0)-1</f>
        <v>22</v>
      </c>
      <c r="AM53" t="str">
        <f ca="1">OFFSET(working!$Z$1,working!$AL53,0)</f>
        <v>BAU</v>
      </c>
      <c r="AN53">
        <f>MATCH(Typology!C58,working!N:N,0)-1</f>
        <v>52</v>
      </c>
      <c r="AO53">
        <f>SUM(Shortlisting!E58,Shortlisting!G58,Shortlisting!I58,Shortlisting!K58,Shortlisting!M58,Shortlisting!O58,Shortlisting!Q58)</f>
        <v>6</v>
      </c>
      <c r="AQ53" t="b">
        <f ca="1">AND(working!AO53&lt;&gt;"",working!$AO53&lt;&gt;"",OR(working!$AO53=MIN(working!$AO$2:'working'!$AO$79),(working!$AO53-(MIN(working!$AO$2:'working'!$AO$79)-1))/(MAX(working!$AO$2:'working'!$AO$79)-(MIN(working!$AO$2:'working'!$AO$79)-1))*5&lt;=1))</f>
        <v>0</v>
      </c>
      <c r="AR53" t="b">
        <f ca="1">AND(working!AO53&lt;&gt;"",working!$AO53&lt;&gt;"",(working!$AO53-(MIN(working!$AO$2:'working'!$AO$79)-1))/(MAX(working!$AO$2:'working'!$AO$79)-(MIN(working!$AO$2:'working'!$AO$79)-1))*5&lt;=2)</f>
        <v>1</v>
      </c>
      <c r="AS53" t="b">
        <f ca="1">AND(working!AO53&lt;&gt;"",working!$AO53&lt;&gt;"",(working!$AO53-(MIN(working!$AO$2:'working'!$AO$79)-1))/(MAX(working!$AO$2:'working'!$AO$79)-(MIN(working!$AO$2:'working'!$AO$79)-1))*5&lt;=3)</f>
        <v>1</v>
      </c>
      <c r="AT53" t="b">
        <f ca="1">AND(working!AO53&lt;&gt;"",working!$AO53&lt;&gt;"",(working!$AO53-(MIN(working!$AO$2:'working'!$AO$79)-1))/(MAX(working!$AO$2:'working'!$AO$79)-(MIN(working!$AO$2:'working'!$AO$79)-1))*5&lt;=4)</f>
        <v>1</v>
      </c>
      <c r="AU53" t="b">
        <f ca="1">AND(working!AO53&lt;&gt;"",working!$AO53&lt;&gt;"",OR(working!$AO53=MAX(working!$AO$2:'working'!$AO$79),(working!$AO53-(MIN(working!$AO$2:'working'!$AO$79)-1))/(MAX(working!$AO$2:'working'!$AO$79)-(MIN(working!$AO$2:'working'!$AO$79)-1))*5&lt;=5))</f>
        <v>1</v>
      </c>
    </row>
    <row r="54" spans="1:47" ht="15" customHeight="1">
      <c r="A54" s="121"/>
      <c r="B54" s="121"/>
      <c r="C54" s="86" t="s">
        <v>244</v>
      </c>
      <c r="D54">
        <v>1</v>
      </c>
      <c r="G54" s="70" t="s">
        <v>389</v>
      </c>
      <c r="H54" s="70" t="s">
        <v>206</v>
      </c>
      <c r="I54" s="70" t="s">
        <v>440</v>
      </c>
      <c r="J54" s="70" t="s">
        <v>56</v>
      </c>
      <c r="K54">
        <v>0</v>
      </c>
      <c r="L54">
        <v>0</v>
      </c>
      <c r="N54" s="70" t="s">
        <v>393</v>
      </c>
      <c r="O54" s="70">
        <v>1</v>
      </c>
      <c r="P54" s="70">
        <v>1</v>
      </c>
      <c r="Q54" s="70">
        <v>2</v>
      </c>
      <c r="R54" s="70">
        <v>2</v>
      </c>
      <c r="S54" s="70">
        <v>2</v>
      </c>
      <c r="T54" s="70">
        <v>2</v>
      </c>
      <c r="U54" s="70">
        <v>2</v>
      </c>
      <c r="V54" s="70">
        <v>3</v>
      </c>
      <c r="Y54">
        <f t="shared" si="1"/>
        <v>272</v>
      </c>
      <c r="Z54" t="s">
        <v>501</v>
      </c>
      <c r="AA54" t="s">
        <v>576</v>
      </c>
      <c r="AB54" t="s">
        <v>592</v>
      </c>
      <c r="AC54" s="103" t="s">
        <v>593</v>
      </c>
      <c r="AL54">
        <f>MATCH(Shortlisting!B59,working!N:N,0)-1</f>
        <v>23</v>
      </c>
      <c r="AM54" t="str">
        <f ca="1">OFFSET(working!$Z$1,working!$AL54,0)</f>
        <v>BAU</v>
      </c>
      <c r="AN54">
        <f>MATCH(Typology!C59,working!N:N,0)-1</f>
        <v>53</v>
      </c>
      <c r="AO54">
        <f>SUM(Shortlisting!E59,Shortlisting!G59,Shortlisting!I59,Shortlisting!K59,Shortlisting!M59,Shortlisting!O59,Shortlisting!Q59)</f>
        <v>11</v>
      </c>
      <c r="AQ54" t="b">
        <f ca="1">AND(working!AO54&lt;&gt;"",working!$AO54&lt;&gt;"",OR(working!$AO54=MIN(working!$AO$2:'working'!$AO$79),(working!$AO54-(MIN(working!$AO$2:'working'!$AO$79)-1))/(MAX(working!$AO$2:'working'!$AO$79)-(MIN(working!$AO$2:'working'!$AO$79)-1))*5&lt;=1))</f>
        <v>0</v>
      </c>
      <c r="AR54" t="b">
        <f ca="1">AND(working!AO54&lt;&gt;"",working!$AO54&lt;&gt;"",(working!$AO54-(MIN(working!$AO$2:'working'!$AO$79)-1))/(MAX(working!$AO$2:'working'!$AO$79)-(MIN(working!$AO$2:'working'!$AO$79)-1))*5&lt;=2)</f>
        <v>0</v>
      </c>
      <c r="AS54" t="b">
        <f ca="1">AND(working!AO54&lt;&gt;"",working!$AO54&lt;&gt;"",(working!$AO54-(MIN(working!$AO$2:'working'!$AO$79)-1))/(MAX(working!$AO$2:'working'!$AO$79)-(MIN(working!$AO$2:'working'!$AO$79)-1))*5&lt;=3)</f>
        <v>0</v>
      </c>
      <c r="AT54" t="b">
        <f ca="1">AND(working!AO54&lt;&gt;"",working!$AO54&lt;&gt;"",(working!$AO54-(MIN(working!$AO$2:'working'!$AO$79)-1))/(MAX(working!$AO$2:'working'!$AO$79)-(MIN(working!$AO$2:'working'!$AO$79)-1))*5&lt;=4)</f>
        <v>1</v>
      </c>
      <c r="AU54" t="b">
        <f ca="1">AND(working!AO54&lt;&gt;"",working!$AO54&lt;&gt;"",OR(working!$AO54=MAX(working!$AO$2:'working'!$AO$79),(working!$AO54-(MIN(working!$AO$2:'working'!$AO$79)-1))/(MAX(working!$AO$2:'working'!$AO$79)-(MIN(working!$AO$2:'working'!$AO$79)-1))*5&lt;=5))</f>
        <v>1</v>
      </c>
    </row>
    <row r="55" spans="1:47" ht="15" customHeight="1">
      <c r="A55" s="121"/>
      <c r="B55" s="121"/>
      <c r="C55" s="86" t="s">
        <v>233</v>
      </c>
      <c r="D55">
        <v>1</v>
      </c>
      <c r="G55" s="70" t="s">
        <v>389</v>
      </c>
      <c r="H55" s="70" t="s">
        <v>206</v>
      </c>
      <c r="I55" s="70" t="s">
        <v>440</v>
      </c>
      <c r="J55" s="70" t="s">
        <v>40</v>
      </c>
      <c r="K55">
        <v>0</v>
      </c>
      <c r="L55">
        <v>1</v>
      </c>
      <c r="N55" s="70" t="s">
        <v>422</v>
      </c>
      <c r="O55" s="70">
        <v>1</v>
      </c>
      <c r="P55" s="70">
        <v>3</v>
      </c>
      <c r="Q55" s="70">
        <v>5</v>
      </c>
      <c r="R55" s="70">
        <v>3</v>
      </c>
      <c r="S55" s="70">
        <v>1</v>
      </c>
      <c r="T55" s="70">
        <v>5</v>
      </c>
      <c r="U55" s="70">
        <v>1</v>
      </c>
      <c r="V55" s="70">
        <v>1</v>
      </c>
      <c r="Y55">
        <f t="shared" si="1"/>
        <v>293</v>
      </c>
      <c r="Z55" t="s">
        <v>501</v>
      </c>
      <c r="AA55" t="s">
        <v>576</v>
      </c>
      <c r="AB55" t="s">
        <v>594</v>
      </c>
      <c r="AC55" s="103" t="s">
        <v>595</v>
      </c>
      <c r="AL55">
        <f>MATCH(Shortlisting!B60,working!N:N,0)-1</f>
        <v>24</v>
      </c>
      <c r="AM55" t="str">
        <f ca="1">OFFSET(working!$Z$1,working!$AL55,0)</f>
        <v>BAU</v>
      </c>
      <c r="AN55">
        <f>MATCH(Typology!C60,working!N:N,0)-1</f>
        <v>54</v>
      </c>
      <c r="AO55">
        <f>SUM(Shortlisting!E60,Shortlisting!G60,Shortlisting!I60,Shortlisting!K60,Shortlisting!M60,Shortlisting!O60,Shortlisting!Q60)</f>
        <v>6</v>
      </c>
      <c r="AQ55" t="b">
        <f ca="1">AND(working!AO55&lt;&gt;"",working!$AO55&lt;&gt;"",OR(working!$AO55=MIN(working!$AO$2:'working'!$AO$79),(working!$AO55-(MIN(working!$AO$2:'working'!$AO$79)-1))/(MAX(working!$AO$2:'working'!$AO$79)-(MIN(working!$AO$2:'working'!$AO$79)-1))*5&lt;=1))</f>
        <v>0</v>
      </c>
      <c r="AR55" t="b">
        <f ca="1">AND(working!AO55&lt;&gt;"",working!$AO55&lt;&gt;"",(working!$AO55-(MIN(working!$AO$2:'working'!$AO$79)-1))/(MAX(working!$AO$2:'working'!$AO$79)-(MIN(working!$AO$2:'working'!$AO$79)-1))*5&lt;=2)</f>
        <v>1</v>
      </c>
      <c r="AS55" t="b">
        <f ca="1">AND(working!AO55&lt;&gt;"",working!$AO55&lt;&gt;"",(working!$AO55-(MIN(working!$AO$2:'working'!$AO$79)-1))/(MAX(working!$AO$2:'working'!$AO$79)-(MIN(working!$AO$2:'working'!$AO$79)-1))*5&lt;=3)</f>
        <v>1</v>
      </c>
      <c r="AT55" t="b">
        <f ca="1">AND(working!AO55&lt;&gt;"",working!$AO55&lt;&gt;"",(working!$AO55-(MIN(working!$AO$2:'working'!$AO$79)-1))/(MAX(working!$AO$2:'working'!$AO$79)-(MIN(working!$AO$2:'working'!$AO$79)-1))*5&lt;=4)</f>
        <v>1</v>
      </c>
      <c r="AU55" t="b">
        <f ca="1">AND(working!AO55&lt;&gt;"",working!$AO55&lt;&gt;"",OR(working!$AO55=MAX(working!$AO$2:'working'!$AO$79),(working!$AO55-(MIN(working!$AO$2:'working'!$AO$79)-1))/(MAX(working!$AO$2:'working'!$AO$79)-(MIN(working!$AO$2:'working'!$AO$79)-1))*5&lt;=5))</f>
        <v>1</v>
      </c>
    </row>
    <row r="56" spans="1:47" ht="15" customHeight="1">
      <c r="A56" s="121"/>
      <c r="B56" s="120" t="s">
        <v>296</v>
      </c>
      <c r="C56" s="86" t="s">
        <v>325</v>
      </c>
      <c r="D56">
        <v>1</v>
      </c>
      <c r="G56" s="70" t="s">
        <v>389</v>
      </c>
      <c r="H56" s="70" t="s">
        <v>206</v>
      </c>
      <c r="I56" s="70" t="s">
        <v>441</v>
      </c>
      <c r="J56" s="70" t="s">
        <v>366</v>
      </c>
      <c r="K56">
        <v>0</v>
      </c>
      <c r="L56">
        <v>3</v>
      </c>
      <c r="N56" s="70" t="s">
        <v>424</v>
      </c>
      <c r="O56" s="70">
        <v>1</v>
      </c>
      <c r="P56" s="70">
        <v>1</v>
      </c>
      <c r="Q56" s="70">
        <v>3</v>
      </c>
      <c r="R56" s="70">
        <v>5</v>
      </c>
      <c r="S56" s="70">
        <v>1</v>
      </c>
      <c r="T56" s="70">
        <v>1</v>
      </c>
      <c r="U56" s="70">
        <v>3</v>
      </c>
      <c r="V56" s="70">
        <v>4</v>
      </c>
      <c r="Y56">
        <f t="shared" si="1"/>
        <v>299</v>
      </c>
      <c r="Z56" t="s">
        <v>499</v>
      </c>
      <c r="AA56" t="s">
        <v>502</v>
      </c>
      <c r="AB56" t="s">
        <v>596</v>
      </c>
      <c r="AC56" s="103" t="s">
        <v>597</v>
      </c>
      <c r="AL56">
        <f>MATCH(Shortlisting!B61,working!N:N,0)-1</f>
        <v>25</v>
      </c>
      <c r="AM56" t="str">
        <f ca="1">OFFSET(working!$Z$1,working!$AL56,0)</f>
        <v>BAU</v>
      </c>
      <c r="AN56">
        <f>MATCH(Typology!C61,working!N:N,0)-1</f>
        <v>55</v>
      </c>
      <c r="AO56">
        <f>SUM(Shortlisting!E61,Shortlisting!G61,Shortlisting!I61,Shortlisting!K61,Shortlisting!M61,Shortlisting!O61,Shortlisting!Q61)</f>
        <v>1</v>
      </c>
      <c r="AQ56" t="b">
        <f ca="1">AND(working!AO56&lt;&gt;"",working!$AO56&lt;&gt;"",OR(working!$AO56=MIN(working!$AO$2:'working'!$AO$79),(working!$AO56-(MIN(working!$AO$2:'working'!$AO$79)-1))/(MAX(working!$AO$2:'working'!$AO$79)-(MIN(working!$AO$2:'working'!$AO$79)-1))*5&lt;=1))</f>
        <v>1</v>
      </c>
      <c r="AR56" t="b">
        <f ca="1">AND(working!AO56&lt;&gt;"",working!$AO56&lt;&gt;"",(working!$AO56-(MIN(working!$AO$2:'working'!$AO$79)-1))/(MAX(working!$AO$2:'working'!$AO$79)-(MIN(working!$AO$2:'working'!$AO$79)-1))*5&lt;=2)</f>
        <v>1</v>
      </c>
      <c r="AS56" t="b">
        <f ca="1">AND(working!AO56&lt;&gt;"",working!$AO56&lt;&gt;"",(working!$AO56-(MIN(working!$AO$2:'working'!$AO$79)-1))/(MAX(working!$AO$2:'working'!$AO$79)-(MIN(working!$AO$2:'working'!$AO$79)-1))*5&lt;=3)</f>
        <v>1</v>
      </c>
      <c r="AT56" t="b">
        <f ca="1">AND(working!AO56&lt;&gt;"",working!$AO56&lt;&gt;"",(working!$AO56-(MIN(working!$AO$2:'working'!$AO$79)-1))/(MAX(working!$AO$2:'working'!$AO$79)-(MIN(working!$AO$2:'working'!$AO$79)-1))*5&lt;=4)</f>
        <v>1</v>
      </c>
      <c r="AU56" t="b">
        <f ca="1">AND(working!AO56&lt;&gt;"",working!$AO56&lt;&gt;"",OR(working!$AO56=MAX(working!$AO$2:'working'!$AO$79),(working!$AO56-(MIN(working!$AO$2:'working'!$AO$79)-1))/(MAX(working!$AO$2:'working'!$AO$79)-(MIN(working!$AO$2:'working'!$AO$79)-1))*5&lt;=5))</f>
        <v>1</v>
      </c>
    </row>
    <row r="57" spans="1:47" ht="15" customHeight="1">
      <c r="A57" s="121"/>
      <c r="B57" s="121"/>
      <c r="C57" s="86" t="s">
        <v>304</v>
      </c>
      <c r="D57">
        <v>1</v>
      </c>
      <c r="G57" s="70" t="s">
        <v>389</v>
      </c>
      <c r="H57" s="70" t="s">
        <v>206</v>
      </c>
      <c r="I57" s="70" t="s">
        <v>441</v>
      </c>
      <c r="J57" s="70" t="s">
        <v>50</v>
      </c>
      <c r="K57">
        <v>0</v>
      </c>
      <c r="L57">
        <v>1</v>
      </c>
      <c r="N57" s="70" t="s">
        <v>425</v>
      </c>
      <c r="P57" s="70">
        <v>3</v>
      </c>
      <c r="Q57" s="70">
        <v>2</v>
      </c>
      <c r="R57" s="70">
        <v>1</v>
      </c>
      <c r="S57" s="70">
        <v>3</v>
      </c>
      <c r="T57" s="70">
        <v>4</v>
      </c>
      <c r="U57" s="70">
        <v>1</v>
      </c>
      <c r="V57" s="70">
        <v>2</v>
      </c>
      <c r="Y57">
        <f t="shared" si="1"/>
        <v>309</v>
      </c>
      <c r="Z57" t="s">
        <v>501</v>
      </c>
      <c r="AA57" t="s">
        <v>506</v>
      </c>
      <c r="AB57" t="s">
        <v>598</v>
      </c>
      <c r="AC57" s="103" t="s">
        <v>540</v>
      </c>
      <c r="AL57">
        <f>MATCH(Shortlisting!B62,working!N:N,0)-1</f>
        <v>60</v>
      </c>
      <c r="AM57" t="str">
        <f ca="1">OFFSET(working!$Z$1,working!$AL57,0)</f>
        <v>BAU</v>
      </c>
      <c r="AN57">
        <f>MATCH(Typology!C62,working!N:N,0)-1</f>
        <v>56</v>
      </c>
      <c r="AO57">
        <f>SUM(Shortlisting!E62,Shortlisting!G62,Shortlisting!I62,Shortlisting!K62,Shortlisting!M62,Shortlisting!O62,Shortlisting!Q62)</f>
        <v>6</v>
      </c>
      <c r="AQ57" t="b">
        <f ca="1">AND(working!AO57&lt;&gt;"",working!$AO57&lt;&gt;"",OR(working!$AO57=MIN(working!$AO$2:'working'!$AO$79),(working!$AO57-(MIN(working!$AO$2:'working'!$AO$79)-1))/(MAX(working!$AO$2:'working'!$AO$79)-(MIN(working!$AO$2:'working'!$AO$79)-1))*5&lt;=1))</f>
        <v>0</v>
      </c>
      <c r="AR57" t="b">
        <f ca="1">AND(working!AO57&lt;&gt;"",working!$AO57&lt;&gt;"",(working!$AO57-(MIN(working!$AO$2:'working'!$AO$79)-1))/(MAX(working!$AO$2:'working'!$AO$79)-(MIN(working!$AO$2:'working'!$AO$79)-1))*5&lt;=2)</f>
        <v>1</v>
      </c>
      <c r="AS57" t="b">
        <f ca="1">AND(working!AO57&lt;&gt;"",working!$AO57&lt;&gt;"",(working!$AO57-(MIN(working!$AO$2:'working'!$AO$79)-1))/(MAX(working!$AO$2:'working'!$AO$79)-(MIN(working!$AO$2:'working'!$AO$79)-1))*5&lt;=3)</f>
        <v>1</v>
      </c>
      <c r="AT57" t="b">
        <f ca="1">AND(working!AO57&lt;&gt;"",working!$AO57&lt;&gt;"",(working!$AO57-(MIN(working!$AO$2:'working'!$AO$79)-1))/(MAX(working!$AO$2:'working'!$AO$79)-(MIN(working!$AO$2:'working'!$AO$79)-1))*5&lt;=4)</f>
        <v>1</v>
      </c>
      <c r="AU57" t="b">
        <f ca="1">AND(working!AO57&lt;&gt;"",working!$AO57&lt;&gt;"",OR(working!$AO57=MAX(working!$AO$2:'working'!$AO$79),(working!$AO57-(MIN(working!$AO$2:'working'!$AO$79)-1))/(MAX(working!$AO$2:'working'!$AO$79)-(MIN(working!$AO$2:'working'!$AO$79)-1))*5&lt;=5))</f>
        <v>1</v>
      </c>
    </row>
    <row r="58" spans="1:47" ht="15" customHeight="1">
      <c r="A58" s="121"/>
      <c r="B58" s="121"/>
      <c r="C58" s="86" t="s">
        <v>299</v>
      </c>
      <c r="D58">
        <v>1</v>
      </c>
      <c r="G58" s="70" t="s">
        <v>389</v>
      </c>
      <c r="H58" s="70" t="s">
        <v>206</v>
      </c>
      <c r="I58" s="70" t="s">
        <v>441</v>
      </c>
      <c r="J58" s="70" t="s">
        <v>368</v>
      </c>
      <c r="K58">
        <v>0</v>
      </c>
      <c r="L58">
        <v>4</v>
      </c>
      <c r="N58" s="70" t="s">
        <v>426</v>
      </c>
      <c r="O58" s="70">
        <v>1</v>
      </c>
      <c r="P58" s="70">
        <v>1</v>
      </c>
      <c r="Q58" s="70">
        <v>4</v>
      </c>
      <c r="R58" s="70">
        <v>3</v>
      </c>
      <c r="S58" s="70">
        <v>2</v>
      </c>
      <c r="T58" s="70">
        <v>2</v>
      </c>
      <c r="U58" s="70">
        <v>3</v>
      </c>
      <c r="V58" s="70">
        <v>4</v>
      </c>
      <c r="Y58">
        <f t="shared" si="1"/>
        <v>314</v>
      </c>
      <c r="Z58" t="s">
        <v>501</v>
      </c>
      <c r="AA58" t="s">
        <v>576</v>
      </c>
      <c r="AB58" t="s">
        <v>426</v>
      </c>
      <c r="AC58" s="103" t="s">
        <v>540</v>
      </c>
      <c r="AL58">
        <f>MATCH(Shortlisting!B63,working!N:N,0)-1</f>
        <v>61</v>
      </c>
      <c r="AM58" t="str">
        <f ca="1">OFFSET(working!$Z$1,working!$AL58,0)</f>
        <v>New</v>
      </c>
      <c r="AN58">
        <f>MATCH(Typology!C63,working!N:N,0)-1</f>
        <v>57</v>
      </c>
      <c r="AO58">
        <f>SUM(Shortlisting!E63,Shortlisting!G63,Shortlisting!I63,Shortlisting!K63,Shortlisting!M63,Shortlisting!O63,Shortlisting!Q63)</f>
        <v>10</v>
      </c>
      <c r="AQ58" t="b">
        <f ca="1">AND(working!AO58&lt;&gt;"",working!$AO58&lt;&gt;"",OR(working!$AO58=MIN(working!$AO$2:'working'!$AO$79),(working!$AO58-(MIN(working!$AO$2:'working'!$AO$79)-1))/(MAX(working!$AO$2:'working'!$AO$79)-(MIN(working!$AO$2:'working'!$AO$79)-1))*5&lt;=1))</f>
        <v>0</v>
      </c>
      <c r="AR58" t="b">
        <f ca="1">AND(working!AO58&lt;&gt;"",working!$AO58&lt;&gt;"",(working!$AO58-(MIN(working!$AO$2:'working'!$AO$79)-1))/(MAX(working!$AO$2:'working'!$AO$79)-(MIN(working!$AO$2:'working'!$AO$79)-1))*5&lt;=2)</f>
        <v>0</v>
      </c>
      <c r="AS58" t="b">
        <f ca="1">AND(working!AO58&lt;&gt;"",working!$AO58&lt;&gt;"",(working!$AO58-(MIN(working!$AO$2:'working'!$AO$79)-1))/(MAX(working!$AO$2:'working'!$AO$79)-(MIN(working!$AO$2:'working'!$AO$79)-1))*5&lt;=3)</f>
        <v>1</v>
      </c>
      <c r="AT58" t="b">
        <f ca="1">AND(working!AO58&lt;&gt;"",working!$AO58&lt;&gt;"",(working!$AO58-(MIN(working!$AO$2:'working'!$AO$79)-1))/(MAX(working!$AO$2:'working'!$AO$79)-(MIN(working!$AO$2:'working'!$AO$79)-1))*5&lt;=4)</f>
        <v>1</v>
      </c>
      <c r="AU58" t="b">
        <f ca="1">AND(working!AO58&lt;&gt;"",working!$AO58&lt;&gt;"",OR(working!$AO58=MAX(working!$AO$2:'working'!$AO$79),(working!$AO58-(MIN(working!$AO$2:'working'!$AO$79)-1))/(MAX(working!$AO$2:'working'!$AO$79)-(MIN(working!$AO$2:'working'!$AO$79)-1))*5&lt;=5))</f>
        <v>1</v>
      </c>
    </row>
    <row r="59" spans="1:47" ht="15" customHeight="1">
      <c r="A59" s="121"/>
      <c r="B59" s="120" t="s">
        <v>276</v>
      </c>
      <c r="C59" s="86" t="s">
        <v>277</v>
      </c>
      <c r="G59" s="70" t="s">
        <v>389</v>
      </c>
      <c r="H59" s="70" t="s">
        <v>206</v>
      </c>
      <c r="I59" s="70" t="s">
        <v>441</v>
      </c>
      <c r="J59" s="70" t="s">
        <v>367</v>
      </c>
      <c r="K59">
        <v>0</v>
      </c>
      <c r="L59">
        <v>3</v>
      </c>
      <c r="N59" s="70" t="s">
        <v>427</v>
      </c>
      <c r="P59" s="70">
        <v>1</v>
      </c>
      <c r="Q59" s="70">
        <v>4</v>
      </c>
      <c r="R59" s="70">
        <v>4</v>
      </c>
      <c r="S59" s="70">
        <v>1</v>
      </c>
      <c r="T59" s="70">
        <v>3</v>
      </c>
      <c r="U59" s="70">
        <v>1</v>
      </c>
      <c r="V59" s="70">
        <v>4</v>
      </c>
      <c r="Y59">
        <f t="shared" si="1"/>
        <v>319</v>
      </c>
      <c r="Z59" t="s">
        <v>501</v>
      </c>
      <c r="AA59" t="s">
        <v>506</v>
      </c>
      <c r="AB59" t="s">
        <v>599</v>
      </c>
      <c r="AC59" s="103" t="s">
        <v>600</v>
      </c>
      <c r="AL59">
        <f>MATCH(Shortlisting!B64,working!N:N,0)-1</f>
        <v>62</v>
      </c>
      <c r="AM59" t="str">
        <f ca="1">OFFSET(working!$Z$1,working!$AL59,0)</f>
        <v>BAU</v>
      </c>
      <c r="AN59">
        <f>MATCH(Typology!C64,working!N:N,0)-1</f>
        <v>58</v>
      </c>
      <c r="AO59">
        <f>SUM(Shortlisting!E64,Shortlisting!G64,Shortlisting!I64,Shortlisting!K64,Shortlisting!M64,Shortlisting!O64,Shortlisting!Q64)</f>
        <v>13</v>
      </c>
      <c r="AQ59" t="b">
        <f ca="1">AND(working!AO59&lt;&gt;"",working!$AO59&lt;&gt;"",OR(working!$AO59=MIN(working!$AO$2:'working'!$AO$79),(working!$AO59-(MIN(working!$AO$2:'working'!$AO$79)-1))/(MAX(working!$AO$2:'working'!$AO$79)-(MIN(working!$AO$2:'working'!$AO$79)-1))*5&lt;=1))</f>
        <v>0</v>
      </c>
      <c r="AR59" t="b">
        <f ca="1">AND(working!AO59&lt;&gt;"",working!$AO59&lt;&gt;"",(working!$AO59-(MIN(working!$AO$2:'working'!$AO$79)-1))/(MAX(working!$AO$2:'working'!$AO$79)-(MIN(working!$AO$2:'working'!$AO$79)-1))*5&lt;=2)</f>
        <v>0</v>
      </c>
      <c r="AS59" t="b">
        <f ca="1">AND(working!AO59&lt;&gt;"",working!$AO59&lt;&gt;"",(working!$AO59-(MIN(working!$AO$2:'working'!$AO$79)-1))/(MAX(working!$AO$2:'working'!$AO$79)-(MIN(working!$AO$2:'working'!$AO$79)-1))*5&lt;=3)</f>
        <v>0</v>
      </c>
      <c r="AT59" t="b">
        <f ca="1">AND(working!AO59&lt;&gt;"",working!$AO59&lt;&gt;"",(working!$AO59-(MIN(working!$AO$2:'working'!$AO$79)-1))/(MAX(working!$AO$2:'working'!$AO$79)-(MIN(working!$AO$2:'working'!$AO$79)-1))*5&lt;=4)</f>
        <v>1</v>
      </c>
      <c r="AU59" t="b">
        <f ca="1">AND(working!AO59&lt;&gt;"",working!$AO59&lt;&gt;"",OR(working!$AO59=MAX(working!$AO$2:'working'!$AO$79),(working!$AO59-(MIN(working!$AO$2:'working'!$AO$79)-1))/(MAX(working!$AO$2:'working'!$AO$79)-(MIN(working!$AO$2:'working'!$AO$79)-1))*5&lt;=5))</f>
        <v>1</v>
      </c>
    </row>
    <row r="60" spans="1:47" ht="15" customHeight="1">
      <c r="A60" s="121"/>
      <c r="B60" s="121"/>
      <c r="C60" s="86" t="s">
        <v>325</v>
      </c>
      <c r="D60">
        <v>1</v>
      </c>
      <c r="G60" s="70" t="s">
        <v>389</v>
      </c>
      <c r="H60" s="70" t="s">
        <v>206</v>
      </c>
      <c r="I60" s="70" t="s">
        <v>441</v>
      </c>
      <c r="J60" s="70" t="s">
        <v>56</v>
      </c>
      <c r="K60">
        <v>0</v>
      </c>
      <c r="L60">
        <v>1</v>
      </c>
      <c r="N60" s="70" t="s">
        <v>430</v>
      </c>
      <c r="O60" s="70">
        <v>5</v>
      </c>
      <c r="P60" s="70">
        <v>4</v>
      </c>
      <c r="Q60" s="70">
        <v>4</v>
      </c>
      <c r="R60" s="70">
        <v>3</v>
      </c>
      <c r="S60" s="70">
        <v>4</v>
      </c>
      <c r="T60" s="70">
        <v>2</v>
      </c>
      <c r="U60" s="70">
        <v>2</v>
      </c>
      <c r="V60" s="70">
        <v>2</v>
      </c>
      <c r="W60" s="70"/>
      <c r="X60" s="70"/>
      <c r="Y60">
        <f t="shared" si="1"/>
        <v>323</v>
      </c>
      <c r="Z60" t="s">
        <v>501</v>
      </c>
      <c r="AA60" t="s">
        <v>576</v>
      </c>
      <c r="AB60" t="s">
        <v>601</v>
      </c>
      <c r="AC60" s="103" t="s">
        <v>583</v>
      </c>
      <c r="AL60">
        <f>MATCH(Shortlisting!B65,working!N:N,0)-1</f>
        <v>29</v>
      </c>
      <c r="AM60" t="str">
        <f ca="1">OFFSET(working!$Z$1,working!$AL60,0)</f>
        <v>BAU</v>
      </c>
      <c r="AN60">
        <f>MATCH(Typology!C65,working!N:N,0)-1</f>
        <v>59</v>
      </c>
      <c r="AO60">
        <f>SUM(Shortlisting!E65,Shortlisting!G65,Shortlisting!I65,Shortlisting!K65,Shortlisting!M65,Shortlisting!O65,Shortlisting!Q65)</f>
        <v>9</v>
      </c>
      <c r="AQ60" t="b">
        <f ca="1">AND(working!AO60&lt;&gt;"",working!$AO60&lt;&gt;"",OR(working!$AO60=MIN(working!$AO$2:'working'!$AO$79),(working!$AO60-(MIN(working!$AO$2:'working'!$AO$79)-1))/(MAX(working!$AO$2:'working'!$AO$79)-(MIN(working!$AO$2:'working'!$AO$79)-1))*5&lt;=1))</f>
        <v>0</v>
      </c>
      <c r="AR60" t="b">
        <f ca="1">AND(working!AO60&lt;&gt;"",working!$AO60&lt;&gt;"",(working!$AO60-(MIN(working!$AO$2:'working'!$AO$79)-1))/(MAX(working!$AO$2:'working'!$AO$79)-(MIN(working!$AO$2:'working'!$AO$79)-1))*5&lt;=2)</f>
        <v>0</v>
      </c>
      <c r="AS60" t="b">
        <f ca="1">AND(working!AO60&lt;&gt;"",working!$AO60&lt;&gt;"",(working!$AO60-(MIN(working!$AO$2:'working'!$AO$79)-1))/(MAX(working!$AO$2:'working'!$AO$79)-(MIN(working!$AO$2:'working'!$AO$79)-1))*5&lt;=3)</f>
        <v>1</v>
      </c>
      <c r="AT60" t="b">
        <f ca="1">AND(working!AO60&lt;&gt;"",working!$AO60&lt;&gt;"",(working!$AO60-(MIN(working!$AO$2:'working'!$AO$79)-1))/(MAX(working!$AO$2:'working'!$AO$79)-(MIN(working!$AO$2:'working'!$AO$79)-1))*5&lt;=4)</f>
        <v>1</v>
      </c>
      <c r="AU60" t="b">
        <f ca="1">AND(working!AO60&lt;&gt;"",working!$AO60&lt;&gt;"",OR(working!$AO60=MAX(working!$AO$2:'working'!$AO$79),(working!$AO60-(MIN(working!$AO$2:'working'!$AO$79)-1))/(MAX(working!$AO$2:'working'!$AO$79)-(MIN(working!$AO$2:'working'!$AO$79)-1))*5&lt;=5))</f>
        <v>1</v>
      </c>
    </row>
    <row r="61" spans="1:47" ht="15" customHeight="1">
      <c r="A61" s="121"/>
      <c r="B61" s="121"/>
      <c r="C61" s="86" t="s">
        <v>278</v>
      </c>
      <c r="D61">
        <v>1</v>
      </c>
      <c r="G61" s="70" t="s">
        <v>389</v>
      </c>
      <c r="H61" s="70" t="s">
        <v>206</v>
      </c>
      <c r="I61" s="70" t="s">
        <v>441</v>
      </c>
      <c r="J61" s="70" t="s">
        <v>40</v>
      </c>
      <c r="K61">
        <v>0</v>
      </c>
      <c r="L61">
        <v>1</v>
      </c>
      <c r="N61" s="70" t="s">
        <v>436</v>
      </c>
      <c r="O61" s="70">
        <v>5</v>
      </c>
      <c r="P61" s="70">
        <v>5</v>
      </c>
      <c r="Q61" s="70">
        <v>5</v>
      </c>
      <c r="R61" s="70">
        <v>5</v>
      </c>
      <c r="S61" s="70">
        <v>5</v>
      </c>
      <c r="T61" s="70">
        <v>3</v>
      </c>
      <c r="U61" s="70">
        <v>5</v>
      </c>
      <c r="V61" s="70">
        <v>5</v>
      </c>
      <c r="Y61">
        <f t="shared" si="1"/>
        <v>305</v>
      </c>
      <c r="Z61" t="s">
        <v>501</v>
      </c>
      <c r="AA61" t="s">
        <v>502</v>
      </c>
      <c r="AB61" t="s">
        <v>554</v>
      </c>
      <c r="AC61" s="103" t="s">
        <v>555</v>
      </c>
      <c r="AL61">
        <f>MATCH(Shortlisting!B66,working!N:N,0)-1</f>
        <v>30</v>
      </c>
      <c r="AM61" t="str">
        <f ca="1">OFFSET(working!$Z$1,working!$AL61,0)</f>
        <v>BAU</v>
      </c>
      <c r="AN61">
        <f>MATCH(Typology!C66,working!N:N,0)-1</f>
        <v>60</v>
      </c>
      <c r="AO61">
        <f>SUM(Shortlisting!E66,Shortlisting!G66,Shortlisting!I66,Shortlisting!K66,Shortlisting!M66,Shortlisting!O66,Shortlisting!Q66)</f>
        <v>10</v>
      </c>
      <c r="AQ61" t="b">
        <f ca="1">AND(working!AO61&lt;&gt;"",working!$AO61&lt;&gt;"",OR(working!$AO61=MIN(working!$AO$2:'working'!$AO$79),(working!$AO61-(MIN(working!$AO$2:'working'!$AO$79)-1))/(MAX(working!$AO$2:'working'!$AO$79)-(MIN(working!$AO$2:'working'!$AO$79)-1))*5&lt;=1))</f>
        <v>0</v>
      </c>
      <c r="AR61" t="b">
        <f ca="1">AND(working!AO61&lt;&gt;"",working!$AO61&lt;&gt;"",(working!$AO61-(MIN(working!$AO$2:'working'!$AO$79)-1))/(MAX(working!$AO$2:'working'!$AO$79)-(MIN(working!$AO$2:'working'!$AO$79)-1))*5&lt;=2)</f>
        <v>0</v>
      </c>
      <c r="AS61" t="b">
        <f ca="1">AND(working!AO61&lt;&gt;"",working!$AO61&lt;&gt;"",(working!$AO61-(MIN(working!$AO$2:'working'!$AO$79)-1))/(MAX(working!$AO$2:'working'!$AO$79)-(MIN(working!$AO$2:'working'!$AO$79)-1))*5&lt;=3)</f>
        <v>1</v>
      </c>
      <c r="AT61" t="b">
        <f ca="1">AND(working!AO61&lt;&gt;"",working!$AO61&lt;&gt;"",(working!$AO61-(MIN(working!$AO$2:'working'!$AO$79)-1))/(MAX(working!$AO$2:'working'!$AO$79)-(MIN(working!$AO$2:'working'!$AO$79)-1))*5&lt;=4)</f>
        <v>1</v>
      </c>
      <c r="AU61" t="b">
        <f ca="1">AND(working!AO61&lt;&gt;"",working!$AO61&lt;&gt;"",OR(working!$AO61=MAX(working!$AO$2:'working'!$AO$79),(working!$AO61-(MIN(working!$AO$2:'working'!$AO$79)-1))/(MAX(working!$AO$2:'working'!$AO$79)-(MIN(working!$AO$2:'working'!$AO$79)-1))*5&lt;=5))</f>
        <v>1</v>
      </c>
    </row>
    <row r="62" spans="1:47" ht="15" customHeight="1">
      <c r="A62" s="121"/>
      <c r="B62" s="121"/>
      <c r="C62" s="86" t="s">
        <v>280</v>
      </c>
      <c r="D62">
        <v>1</v>
      </c>
      <c r="G62" s="70" t="s">
        <v>389</v>
      </c>
      <c r="H62" s="70" t="s">
        <v>206</v>
      </c>
      <c r="I62" s="70" t="s">
        <v>444</v>
      </c>
      <c r="J62" s="70" t="s">
        <v>366</v>
      </c>
      <c r="K62">
        <v>0</v>
      </c>
      <c r="L62">
        <v>2</v>
      </c>
      <c r="N62" s="70" t="s">
        <v>437</v>
      </c>
      <c r="O62" s="70">
        <v>5</v>
      </c>
      <c r="P62" s="70">
        <v>4</v>
      </c>
      <c r="Q62" s="70">
        <v>2</v>
      </c>
      <c r="R62" s="70">
        <v>1</v>
      </c>
      <c r="S62" s="70">
        <v>1</v>
      </c>
      <c r="T62" s="70">
        <v>3</v>
      </c>
      <c r="U62" s="70">
        <v>1</v>
      </c>
      <c r="V62" s="70">
        <v>2</v>
      </c>
      <c r="Y62">
        <f t="shared" si="1"/>
        <v>327</v>
      </c>
      <c r="Z62" t="s">
        <v>499</v>
      </c>
      <c r="AA62" t="s">
        <v>602</v>
      </c>
      <c r="AB62" t="s">
        <v>603</v>
      </c>
      <c r="AC62" s="103" t="s">
        <v>604</v>
      </c>
      <c r="AL62">
        <f>MATCH(Shortlisting!B67,working!N:N,0)-1</f>
        <v>31</v>
      </c>
      <c r="AM62" t="str">
        <f ca="1">OFFSET(working!$Z$1,working!$AL62,0)</f>
        <v>BAU</v>
      </c>
      <c r="AN62">
        <f>MATCH(Typology!C67,working!N:N,0)-1</f>
        <v>61</v>
      </c>
      <c r="AO62">
        <f>SUM(Shortlisting!E67,Shortlisting!G67,Shortlisting!I67,Shortlisting!K67,Shortlisting!M67,Shortlisting!O67,Shortlisting!Q67)</f>
        <v>12</v>
      </c>
      <c r="AQ62" t="b">
        <f ca="1">AND(working!AO62&lt;&gt;"",working!$AO62&lt;&gt;"",OR(working!$AO62=MIN(working!$AO$2:'working'!$AO$79),(working!$AO62-(MIN(working!$AO$2:'working'!$AO$79)-1))/(MAX(working!$AO$2:'working'!$AO$79)-(MIN(working!$AO$2:'working'!$AO$79)-1))*5&lt;=1))</f>
        <v>0</v>
      </c>
      <c r="AR62" t="b">
        <f ca="1">AND(working!AO62&lt;&gt;"",working!$AO62&lt;&gt;"",(working!$AO62-(MIN(working!$AO$2:'working'!$AO$79)-1))/(MAX(working!$AO$2:'working'!$AO$79)-(MIN(working!$AO$2:'working'!$AO$79)-1))*5&lt;=2)</f>
        <v>0</v>
      </c>
      <c r="AS62" t="b">
        <f ca="1">AND(working!AO62&lt;&gt;"",working!$AO62&lt;&gt;"",(working!$AO62-(MIN(working!$AO$2:'working'!$AO$79)-1))/(MAX(working!$AO$2:'working'!$AO$79)-(MIN(working!$AO$2:'working'!$AO$79)-1))*5&lt;=3)</f>
        <v>0</v>
      </c>
      <c r="AT62" t="b">
        <f ca="1">AND(working!AO62&lt;&gt;"",working!$AO62&lt;&gt;"",(working!$AO62-(MIN(working!$AO$2:'working'!$AO$79)-1))/(MAX(working!$AO$2:'working'!$AO$79)-(MIN(working!$AO$2:'working'!$AO$79)-1))*5&lt;=4)</f>
        <v>1</v>
      </c>
      <c r="AU62" t="b">
        <f ca="1">AND(working!AO62&lt;&gt;"",working!$AO62&lt;&gt;"",OR(working!$AO62=MAX(working!$AO$2:'working'!$AO$79),(working!$AO62-(MIN(working!$AO$2:'working'!$AO$79)-1))/(MAX(working!$AO$2:'working'!$AO$79)-(MIN(working!$AO$2:'working'!$AO$79)-1))*5&lt;=5))</f>
        <v>1</v>
      </c>
    </row>
    <row r="63" spans="1:47" ht="15" customHeight="1">
      <c r="A63" s="121"/>
      <c r="B63" s="121"/>
      <c r="C63" s="86" t="s">
        <v>282</v>
      </c>
      <c r="D63">
        <v>1</v>
      </c>
      <c r="G63" s="70" t="s">
        <v>389</v>
      </c>
      <c r="H63" s="70" t="s">
        <v>206</v>
      </c>
      <c r="I63" s="70" t="s">
        <v>444</v>
      </c>
      <c r="J63" s="70" t="s">
        <v>50</v>
      </c>
      <c r="K63">
        <v>-1</v>
      </c>
      <c r="L63">
        <v>2</v>
      </c>
      <c r="N63" s="70" t="s">
        <v>438</v>
      </c>
      <c r="O63" s="70">
        <v>4</v>
      </c>
      <c r="P63" s="70">
        <v>4</v>
      </c>
      <c r="Q63" s="70">
        <v>4</v>
      </c>
      <c r="R63" s="70">
        <v>4</v>
      </c>
      <c r="S63" s="70">
        <v>4</v>
      </c>
      <c r="T63" s="70">
        <v>2</v>
      </c>
      <c r="U63" s="70">
        <v>4</v>
      </c>
      <c r="V63" s="70">
        <v>4</v>
      </c>
      <c r="W63">
        <v>5</v>
      </c>
      <c r="X63">
        <v>5</v>
      </c>
      <c r="Y63">
        <f t="shared" si="1"/>
        <v>332</v>
      </c>
      <c r="Z63" t="s">
        <v>501</v>
      </c>
      <c r="AA63" t="s">
        <v>506</v>
      </c>
      <c r="AB63" t="s">
        <v>605</v>
      </c>
      <c r="AC63" s="103" t="s">
        <v>606</v>
      </c>
      <c r="AL63">
        <f>MATCH(Shortlisting!B68,working!N:N,0)-1</f>
        <v>32</v>
      </c>
      <c r="AM63" t="str">
        <f ca="1">OFFSET(working!$Z$1,working!$AL63,0)</f>
        <v>New</v>
      </c>
      <c r="AN63">
        <f>MATCH(Typology!C68,working!N:N,0)-1</f>
        <v>62</v>
      </c>
      <c r="AO63">
        <f>SUM(Shortlisting!E68,Shortlisting!G68,Shortlisting!I68,Shortlisting!K68,Shortlisting!M68,Shortlisting!O68,Shortlisting!Q68)</f>
        <v>9</v>
      </c>
      <c r="AQ63" t="b">
        <f ca="1">AND(working!AO63&lt;&gt;"",working!$AO63&lt;&gt;"",OR(working!$AO63=MIN(working!$AO$2:'working'!$AO$79),(working!$AO63-(MIN(working!$AO$2:'working'!$AO$79)-1))/(MAX(working!$AO$2:'working'!$AO$79)-(MIN(working!$AO$2:'working'!$AO$79)-1))*5&lt;=1))</f>
        <v>0</v>
      </c>
      <c r="AR63" t="b">
        <f ca="1">AND(working!AO63&lt;&gt;"",working!$AO63&lt;&gt;"",(working!$AO63-(MIN(working!$AO$2:'working'!$AO$79)-1))/(MAX(working!$AO$2:'working'!$AO$79)-(MIN(working!$AO$2:'working'!$AO$79)-1))*5&lt;=2)</f>
        <v>0</v>
      </c>
      <c r="AS63" t="b">
        <f ca="1">AND(working!AO63&lt;&gt;"",working!$AO63&lt;&gt;"",(working!$AO63-(MIN(working!$AO$2:'working'!$AO$79)-1))/(MAX(working!$AO$2:'working'!$AO$79)-(MIN(working!$AO$2:'working'!$AO$79)-1))*5&lt;=3)</f>
        <v>1</v>
      </c>
      <c r="AT63" t="b">
        <f ca="1">AND(working!AO63&lt;&gt;"",working!$AO63&lt;&gt;"",(working!$AO63-(MIN(working!$AO$2:'working'!$AO$79)-1))/(MAX(working!$AO$2:'working'!$AO$79)-(MIN(working!$AO$2:'working'!$AO$79)-1))*5&lt;=4)</f>
        <v>1</v>
      </c>
      <c r="AU63" t="b">
        <f ca="1">AND(working!AO63&lt;&gt;"",working!$AO63&lt;&gt;"",OR(working!$AO63=MAX(working!$AO$2:'working'!$AO$79),(working!$AO63-(MIN(working!$AO$2:'working'!$AO$79)-1))/(MAX(working!$AO$2:'working'!$AO$79)-(MIN(working!$AO$2:'working'!$AO$79)-1))*5&lt;=5))</f>
        <v>1</v>
      </c>
    </row>
    <row r="64" spans="1:47" ht="15" customHeight="1">
      <c r="A64" s="121"/>
      <c r="B64" s="121"/>
      <c r="C64" s="86" t="s">
        <v>290</v>
      </c>
      <c r="D64">
        <v>1</v>
      </c>
      <c r="G64" s="70" t="s">
        <v>389</v>
      </c>
      <c r="H64" s="70" t="s">
        <v>206</v>
      </c>
      <c r="I64" s="70" t="s">
        <v>444</v>
      </c>
      <c r="J64" s="70" t="s">
        <v>368</v>
      </c>
      <c r="K64">
        <v>0</v>
      </c>
      <c r="L64">
        <v>2</v>
      </c>
      <c r="N64" s="70" t="s">
        <v>448</v>
      </c>
      <c r="O64" s="70">
        <v>5</v>
      </c>
      <c r="P64" s="70">
        <v>3</v>
      </c>
      <c r="Q64" s="70">
        <v>3</v>
      </c>
      <c r="R64" s="70">
        <v>2</v>
      </c>
      <c r="S64" s="70">
        <v>4</v>
      </c>
      <c r="T64" s="70">
        <v>2</v>
      </c>
      <c r="U64" s="70">
        <v>5</v>
      </c>
      <c r="V64" s="70">
        <v>5</v>
      </c>
      <c r="Y64">
        <f t="shared" si="1"/>
        <v>336</v>
      </c>
      <c r="Z64" t="s">
        <v>501</v>
      </c>
      <c r="AA64" t="s">
        <v>506</v>
      </c>
      <c r="AB64" t="s">
        <v>607</v>
      </c>
      <c r="AC64" s="103" t="s">
        <v>553</v>
      </c>
      <c r="AL64">
        <f>MATCH(Shortlisting!B69,working!N:N,0)-1</f>
        <v>33</v>
      </c>
      <c r="AM64" t="str">
        <f ca="1">OFFSET(working!$Z$1,working!$AL64,0)</f>
        <v>BAU</v>
      </c>
      <c r="AN64">
        <f>MATCH(Typology!C69,working!N:N,0)-1</f>
        <v>63</v>
      </c>
      <c r="AO64">
        <f>SUM(Shortlisting!E69,Shortlisting!G69,Shortlisting!I69,Shortlisting!K69,Shortlisting!M69,Shortlisting!O69,Shortlisting!Q69)</f>
        <v>11</v>
      </c>
      <c r="AQ64" t="b">
        <f ca="1">AND(working!AO64&lt;&gt;"",working!$AO64&lt;&gt;"",OR(working!$AO64=MIN(working!$AO$2:'working'!$AO$79),(working!$AO64-(MIN(working!$AO$2:'working'!$AO$79)-1))/(MAX(working!$AO$2:'working'!$AO$79)-(MIN(working!$AO$2:'working'!$AO$79)-1))*5&lt;=1))</f>
        <v>0</v>
      </c>
      <c r="AR64" t="b">
        <f ca="1">AND(working!AO64&lt;&gt;"",working!$AO64&lt;&gt;"",(working!$AO64-(MIN(working!$AO$2:'working'!$AO$79)-1))/(MAX(working!$AO$2:'working'!$AO$79)-(MIN(working!$AO$2:'working'!$AO$79)-1))*5&lt;=2)</f>
        <v>0</v>
      </c>
      <c r="AS64" t="b">
        <f ca="1">AND(working!AO64&lt;&gt;"",working!$AO64&lt;&gt;"",(working!$AO64-(MIN(working!$AO$2:'working'!$AO$79)-1))/(MAX(working!$AO$2:'working'!$AO$79)-(MIN(working!$AO$2:'working'!$AO$79)-1))*5&lt;=3)</f>
        <v>0</v>
      </c>
      <c r="AT64" t="b">
        <f ca="1">AND(working!AO64&lt;&gt;"",working!$AO64&lt;&gt;"",(working!$AO64-(MIN(working!$AO$2:'working'!$AO$79)-1))/(MAX(working!$AO$2:'working'!$AO$79)-(MIN(working!$AO$2:'working'!$AO$79)-1))*5&lt;=4)</f>
        <v>1</v>
      </c>
      <c r="AU64" t="b">
        <f ca="1">AND(working!AO64&lt;&gt;"",working!$AO64&lt;&gt;"",OR(working!$AO64=MAX(working!$AO$2:'working'!$AO$79),(working!$AO64-(MIN(working!$AO$2:'working'!$AO$79)-1))/(MAX(working!$AO$2:'working'!$AO$79)-(MIN(working!$AO$2:'working'!$AO$79)-1))*5&lt;=5))</f>
        <v>1</v>
      </c>
    </row>
    <row r="65" spans="1:47" ht="15" customHeight="1">
      <c r="A65" s="121"/>
      <c r="B65" s="121"/>
      <c r="C65" s="86" t="s">
        <v>292</v>
      </c>
      <c r="D65">
        <v>1</v>
      </c>
      <c r="G65" s="70" t="s">
        <v>389</v>
      </c>
      <c r="H65" s="70" t="s">
        <v>206</v>
      </c>
      <c r="I65" s="70" t="s">
        <v>444</v>
      </c>
      <c r="J65" s="70" t="s">
        <v>367</v>
      </c>
      <c r="K65">
        <v>0</v>
      </c>
      <c r="L65">
        <v>2</v>
      </c>
      <c r="N65" s="70" t="s">
        <v>450</v>
      </c>
      <c r="O65" s="70">
        <v>5</v>
      </c>
      <c r="P65" s="70">
        <v>4</v>
      </c>
      <c r="Q65" s="70">
        <v>4</v>
      </c>
      <c r="R65" s="70">
        <v>4</v>
      </c>
      <c r="S65" s="70">
        <v>5</v>
      </c>
      <c r="T65" s="70">
        <v>5</v>
      </c>
      <c r="U65" s="70">
        <v>5</v>
      </c>
      <c r="V65" s="70">
        <v>5</v>
      </c>
      <c r="Y65">
        <f t="shared" si="1"/>
        <v>285</v>
      </c>
      <c r="Z65" t="s">
        <v>499</v>
      </c>
      <c r="AA65" t="s">
        <v>502</v>
      </c>
      <c r="AB65" t="s">
        <v>608</v>
      </c>
      <c r="AC65" s="103" t="s">
        <v>504</v>
      </c>
      <c r="AL65">
        <f>MATCH(Shortlisting!B70,working!N:N,0)-1</f>
        <v>34</v>
      </c>
      <c r="AM65" t="str">
        <f ca="1">OFFSET(working!$Z$1,working!$AL65,0)</f>
        <v>New</v>
      </c>
      <c r="AN65">
        <f>MATCH(Typology!C70,working!N:N,0)-1</f>
        <v>64</v>
      </c>
      <c r="AO65">
        <f>SUM(Shortlisting!E70,Shortlisting!G70,Shortlisting!I70,Shortlisting!K70,Shortlisting!M70,Shortlisting!O70,Shortlisting!Q70)</f>
        <v>9</v>
      </c>
      <c r="AQ65" t="b">
        <f ca="1">AND(working!AO65&lt;&gt;"",working!$AO65&lt;&gt;"",OR(working!$AO65=MIN(working!$AO$2:'working'!$AO$79),(working!$AO65-(MIN(working!$AO$2:'working'!$AO$79)-1))/(MAX(working!$AO$2:'working'!$AO$79)-(MIN(working!$AO$2:'working'!$AO$79)-1))*5&lt;=1))</f>
        <v>0</v>
      </c>
      <c r="AR65" t="b">
        <f ca="1">AND(working!AO65&lt;&gt;"",working!$AO65&lt;&gt;"",(working!$AO65-(MIN(working!$AO$2:'working'!$AO$79)-1))/(MAX(working!$AO$2:'working'!$AO$79)-(MIN(working!$AO$2:'working'!$AO$79)-1))*5&lt;=2)</f>
        <v>0</v>
      </c>
      <c r="AS65" t="b">
        <f ca="1">AND(working!AO65&lt;&gt;"",working!$AO65&lt;&gt;"",(working!$AO65-(MIN(working!$AO$2:'working'!$AO$79)-1))/(MAX(working!$AO$2:'working'!$AO$79)-(MIN(working!$AO$2:'working'!$AO$79)-1))*5&lt;=3)</f>
        <v>1</v>
      </c>
      <c r="AT65" t="b">
        <f ca="1">AND(working!AO65&lt;&gt;"",working!$AO65&lt;&gt;"",(working!$AO65-(MIN(working!$AO$2:'working'!$AO$79)-1))/(MAX(working!$AO$2:'working'!$AO$79)-(MIN(working!$AO$2:'working'!$AO$79)-1))*5&lt;=4)</f>
        <v>1</v>
      </c>
      <c r="AU65" t="b">
        <f ca="1">AND(working!AO65&lt;&gt;"",working!$AO65&lt;&gt;"",OR(working!$AO65=MAX(working!$AO$2:'working'!$AO$79),(working!$AO65-(MIN(working!$AO$2:'working'!$AO$79)-1))/(MAX(working!$AO$2:'working'!$AO$79)-(MIN(working!$AO$2:'working'!$AO$79)-1))*5&lt;=5))</f>
        <v>1</v>
      </c>
    </row>
    <row r="66" spans="1:47" ht="15" customHeight="1">
      <c r="A66" s="120" t="s">
        <v>192</v>
      </c>
      <c r="B66" s="86" t="s">
        <v>184</v>
      </c>
      <c r="C66" s="86" t="s">
        <v>294</v>
      </c>
      <c r="D66">
        <v>1</v>
      </c>
      <c r="G66" s="70" t="s">
        <v>389</v>
      </c>
      <c r="H66" s="70" t="s">
        <v>206</v>
      </c>
      <c r="I66" s="70" t="s">
        <v>444</v>
      </c>
      <c r="J66" s="70" t="s">
        <v>56</v>
      </c>
      <c r="K66">
        <v>-1</v>
      </c>
      <c r="L66">
        <v>1</v>
      </c>
      <c r="N66" s="70" t="s">
        <v>451</v>
      </c>
      <c r="O66" s="70">
        <v>2</v>
      </c>
      <c r="P66" s="70">
        <v>3</v>
      </c>
      <c r="Q66" s="70">
        <v>2</v>
      </c>
      <c r="R66" s="70">
        <v>1</v>
      </c>
      <c r="S66" s="70">
        <v>2</v>
      </c>
      <c r="T66" s="70">
        <v>3</v>
      </c>
      <c r="U66" s="70">
        <v>2</v>
      </c>
      <c r="V66" s="70">
        <v>2</v>
      </c>
      <c r="Y66">
        <f t="shared" ref="Y66:Y79" si="2">MATCH(N66,I:I,0)-1</f>
        <v>278</v>
      </c>
      <c r="Z66" t="s">
        <v>499</v>
      </c>
      <c r="AA66" t="s">
        <v>502</v>
      </c>
      <c r="AB66" t="s">
        <v>609</v>
      </c>
      <c r="AC66" s="103" t="s">
        <v>610</v>
      </c>
      <c r="AL66">
        <f>MATCH(Shortlisting!B71,working!N:N,0)-1</f>
        <v>26</v>
      </c>
      <c r="AM66" t="str">
        <f ca="1">OFFSET(working!$Z$1,working!$AL66,0)</f>
        <v>New</v>
      </c>
      <c r="AN66">
        <f>MATCH(Typology!C71,working!N:N,0)-1</f>
        <v>65</v>
      </c>
      <c r="AO66">
        <f>SUM(Shortlisting!E71,Shortlisting!G71,Shortlisting!I71,Shortlisting!K71,Shortlisting!M71,Shortlisting!O71,Shortlisting!Q71)</f>
        <v>2</v>
      </c>
      <c r="AQ66" t="b">
        <f ca="1">AND(working!AO66&lt;&gt;"",working!$AO66&lt;&gt;"",OR(working!$AO66=MIN(working!$AO$2:'working'!$AO$79),(working!$AO66-(MIN(working!$AO$2:'working'!$AO$79)-1))/(MAX(working!$AO$2:'working'!$AO$79)-(MIN(working!$AO$2:'working'!$AO$79)-1))*5&lt;=1))</f>
        <v>1</v>
      </c>
      <c r="AR66" t="b">
        <f ca="1">AND(working!AO66&lt;&gt;"",working!$AO66&lt;&gt;"",(working!$AO66-(MIN(working!$AO$2:'working'!$AO$79)-1))/(MAX(working!$AO$2:'working'!$AO$79)-(MIN(working!$AO$2:'working'!$AO$79)-1))*5&lt;=2)</f>
        <v>1</v>
      </c>
      <c r="AS66" t="b">
        <f ca="1">AND(working!AO66&lt;&gt;"",working!$AO66&lt;&gt;"",(working!$AO66-(MIN(working!$AO$2:'working'!$AO$79)-1))/(MAX(working!$AO$2:'working'!$AO$79)-(MIN(working!$AO$2:'working'!$AO$79)-1))*5&lt;=3)</f>
        <v>1</v>
      </c>
      <c r="AT66" t="b">
        <f ca="1">AND(working!AO66&lt;&gt;"",working!$AO66&lt;&gt;"",(working!$AO66-(MIN(working!$AO$2:'working'!$AO$79)-1))/(MAX(working!$AO$2:'working'!$AO$79)-(MIN(working!$AO$2:'working'!$AO$79)-1))*5&lt;=4)</f>
        <v>1</v>
      </c>
      <c r="AU66" t="b">
        <f ca="1">AND(working!AO66&lt;&gt;"",working!$AO66&lt;&gt;"",OR(working!$AO66=MAX(working!$AO$2:'working'!$AO$79),(working!$AO66-(MIN(working!$AO$2:'working'!$AO$79)-1))/(MAX(working!$AO$2:'working'!$AO$79)-(MIN(working!$AO$2:'working'!$AO$79)-1))*5&lt;=5))</f>
        <v>1</v>
      </c>
    </row>
    <row r="67" spans="1:47" ht="15" customHeight="1">
      <c r="A67" s="121"/>
      <c r="B67" s="120" t="s">
        <v>115</v>
      </c>
      <c r="C67" s="86" t="s">
        <v>278</v>
      </c>
      <c r="D67">
        <v>1</v>
      </c>
      <c r="G67" s="70" t="s">
        <v>389</v>
      </c>
      <c r="H67" s="70" t="s">
        <v>206</v>
      </c>
      <c r="I67" s="70" t="s">
        <v>444</v>
      </c>
      <c r="J67" s="70" t="s">
        <v>40</v>
      </c>
      <c r="K67">
        <v>0</v>
      </c>
      <c r="L67">
        <v>1</v>
      </c>
      <c r="N67" s="70" t="s">
        <v>453</v>
      </c>
      <c r="O67" s="70">
        <v>2</v>
      </c>
      <c r="P67" s="70">
        <v>3</v>
      </c>
      <c r="Q67" s="70">
        <v>2</v>
      </c>
      <c r="R67" s="70">
        <v>1</v>
      </c>
      <c r="S67" s="70">
        <v>2</v>
      </c>
      <c r="T67" s="70">
        <v>3</v>
      </c>
      <c r="U67" s="70">
        <v>2</v>
      </c>
      <c r="V67" s="70">
        <v>2</v>
      </c>
      <c r="Y67">
        <f t="shared" si="2"/>
        <v>282</v>
      </c>
      <c r="Z67" t="s">
        <v>499</v>
      </c>
      <c r="AA67" t="s">
        <v>502</v>
      </c>
      <c r="AB67" t="s">
        <v>611</v>
      </c>
      <c r="AC67" s="103" t="s">
        <v>612</v>
      </c>
      <c r="AL67">
        <f>MATCH(Shortlisting!B72,working!N:N,0)-1</f>
        <v>69</v>
      </c>
      <c r="AM67" t="str">
        <f ca="1">OFFSET(working!$Z$1,working!$AL67,0)</f>
        <v>BAU</v>
      </c>
      <c r="AN67">
        <f>MATCH(Typology!C72,working!N:N,0)-1</f>
        <v>67</v>
      </c>
      <c r="AO67">
        <f>SUM(Shortlisting!E72,Shortlisting!G72,Shortlisting!I72,Shortlisting!K72,Shortlisting!M72,Shortlisting!O72,Shortlisting!Q72)</f>
        <v>6</v>
      </c>
      <c r="AQ67" t="b">
        <f ca="1">AND(working!AO67&lt;&gt;"",working!$AO67&lt;&gt;"",OR(working!$AO67=MIN(working!$AO$2:'working'!$AO$79),(working!$AO67-(MIN(working!$AO$2:'working'!$AO$79)-1))/(MAX(working!$AO$2:'working'!$AO$79)-(MIN(working!$AO$2:'working'!$AO$79)-1))*5&lt;=1))</f>
        <v>0</v>
      </c>
      <c r="AR67" t="b">
        <f ca="1">AND(working!AO67&lt;&gt;"",working!$AO67&lt;&gt;"",(working!$AO67-(MIN(working!$AO$2:'working'!$AO$79)-1))/(MAX(working!$AO$2:'working'!$AO$79)-(MIN(working!$AO$2:'working'!$AO$79)-1))*5&lt;=2)</f>
        <v>1</v>
      </c>
      <c r="AS67" t="b">
        <f ca="1">AND(working!AO67&lt;&gt;"",working!$AO67&lt;&gt;"",(working!$AO67-(MIN(working!$AO$2:'working'!$AO$79)-1))/(MAX(working!$AO$2:'working'!$AO$79)-(MIN(working!$AO$2:'working'!$AO$79)-1))*5&lt;=3)</f>
        <v>1</v>
      </c>
      <c r="AT67" t="b">
        <f ca="1">AND(working!AO67&lt;&gt;"",working!$AO67&lt;&gt;"",(working!$AO67-(MIN(working!$AO$2:'working'!$AO$79)-1))/(MAX(working!$AO$2:'working'!$AO$79)-(MIN(working!$AO$2:'working'!$AO$79)-1))*5&lt;=4)</f>
        <v>1</v>
      </c>
      <c r="AU67" t="b">
        <f ca="1">AND(working!AO67&lt;&gt;"",working!$AO67&lt;&gt;"",OR(working!$AO67=MAX(working!$AO$2:'working'!$AO$79),(working!$AO67-(MIN(working!$AO$2:'working'!$AO$79)-1))/(MAX(working!$AO$2:'working'!$AO$79)-(MIN(working!$AO$2:'working'!$AO$79)-1))*5&lt;=5))</f>
        <v>1</v>
      </c>
    </row>
    <row r="68" spans="1:47" ht="15" customHeight="1">
      <c r="A68" s="121"/>
      <c r="B68" s="121"/>
      <c r="C68" s="86" t="s">
        <v>334</v>
      </c>
      <c r="D68">
        <v>1</v>
      </c>
      <c r="G68" s="70" t="s">
        <v>389</v>
      </c>
      <c r="H68" s="70" t="s">
        <v>206</v>
      </c>
      <c r="I68" s="70" t="s">
        <v>442</v>
      </c>
      <c r="J68" s="70" t="s">
        <v>366</v>
      </c>
      <c r="K68">
        <v>-1</v>
      </c>
      <c r="L68">
        <v>2</v>
      </c>
      <c r="N68" s="70" t="s">
        <v>452</v>
      </c>
      <c r="O68" s="70">
        <v>5</v>
      </c>
      <c r="P68" s="70">
        <v>4</v>
      </c>
      <c r="Q68" s="70">
        <v>4</v>
      </c>
      <c r="R68" s="70">
        <v>4</v>
      </c>
      <c r="S68" s="70">
        <v>5</v>
      </c>
      <c r="T68" s="70">
        <v>5</v>
      </c>
      <c r="U68" s="70">
        <v>5</v>
      </c>
      <c r="V68" s="70">
        <v>5</v>
      </c>
      <c r="Y68">
        <f t="shared" si="2"/>
        <v>289</v>
      </c>
      <c r="Z68" t="s">
        <v>499</v>
      </c>
      <c r="AA68" t="s">
        <v>502</v>
      </c>
      <c r="AB68" t="s">
        <v>613</v>
      </c>
      <c r="AC68" s="103" t="s">
        <v>614</v>
      </c>
      <c r="AL68">
        <f>MATCH(Shortlisting!B73,working!N:N,0)-1</f>
        <v>27</v>
      </c>
      <c r="AM68" t="str">
        <f ca="1">OFFSET(working!$Z$1,working!$AL68,0)</f>
        <v>BAU</v>
      </c>
      <c r="AN68">
        <f>MATCH(Typology!C73,working!N:N,0)-1</f>
        <v>66</v>
      </c>
      <c r="AO68">
        <f>SUM(Shortlisting!E73,Shortlisting!G73,Shortlisting!I73,Shortlisting!K73,Shortlisting!M73,Shortlisting!O73,Shortlisting!Q73)</f>
        <v>10</v>
      </c>
      <c r="AQ68" t="b">
        <f ca="1">AND(working!AO68&lt;&gt;"",working!$AO68&lt;&gt;"",OR(working!$AO68=MIN(working!$AO$2:'working'!$AO$79),(working!$AO68-(MIN(working!$AO$2:'working'!$AO$79)-1))/(MAX(working!$AO$2:'working'!$AO$79)-(MIN(working!$AO$2:'working'!$AO$79)-1))*5&lt;=1))</f>
        <v>0</v>
      </c>
      <c r="AR68" t="b">
        <f ca="1">AND(working!AO68&lt;&gt;"",working!$AO68&lt;&gt;"",(working!$AO68-(MIN(working!$AO$2:'working'!$AO$79)-1))/(MAX(working!$AO$2:'working'!$AO$79)-(MIN(working!$AO$2:'working'!$AO$79)-1))*5&lt;=2)</f>
        <v>0</v>
      </c>
      <c r="AS68" t="b">
        <f ca="1">AND(working!AO68&lt;&gt;"",working!$AO68&lt;&gt;"",(working!$AO68-(MIN(working!$AO$2:'working'!$AO$79)-1))/(MAX(working!$AO$2:'working'!$AO$79)-(MIN(working!$AO$2:'working'!$AO$79)-1))*5&lt;=3)</f>
        <v>1</v>
      </c>
      <c r="AT68" t="b">
        <f ca="1">AND(working!AO68&lt;&gt;"",working!$AO68&lt;&gt;"",(working!$AO68-(MIN(working!$AO$2:'working'!$AO$79)-1))/(MAX(working!$AO$2:'working'!$AO$79)-(MIN(working!$AO$2:'working'!$AO$79)-1))*5&lt;=4)</f>
        <v>1</v>
      </c>
      <c r="AU68" t="b">
        <f ca="1">AND(working!AO68&lt;&gt;"",working!$AO68&lt;&gt;"",OR(working!$AO68=MAX(working!$AO$2:'working'!$AO$79),(working!$AO68-(MIN(working!$AO$2:'working'!$AO$79)-1))/(MAX(working!$AO$2:'working'!$AO$79)-(MIN(working!$AO$2:'working'!$AO$79)-1))*5&lt;=5))</f>
        <v>1</v>
      </c>
    </row>
    <row r="69" spans="1:47" ht="15" customHeight="1">
      <c r="A69" s="121"/>
      <c r="B69" s="121"/>
      <c r="C69" s="86" t="s">
        <v>336</v>
      </c>
      <c r="D69">
        <v>1</v>
      </c>
      <c r="G69" s="70" t="s">
        <v>389</v>
      </c>
      <c r="H69" s="70" t="s">
        <v>206</v>
      </c>
      <c r="I69" s="70" t="s">
        <v>442</v>
      </c>
      <c r="J69" s="70" t="s">
        <v>50</v>
      </c>
      <c r="K69">
        <v>-1</v>
      </c>
      <c r="L69">
        <v>2</v>
      </c>
      <c r="N69" s="70" t="s">
        <v>407</v>
      </c>
      <c r="O69" s="70">
        <v>5</v>
      </c>
      <c r="P69" s="70">
        <v>5</v>
      </c>
      <c r="Q69" s="70">
        <v>4</v>
      </c>
      <c r="R69" s="70">
        <v>3</v>
      </c>
      <c r="S69" s="70">
        <v>3</v>
      </c>
      <c r="T69" s="70">
        <v>3</v>
      </c>
      <c r="U69" s="70">
        <v>3</v>
      </c>
      <c r="V69" s="70">
        <v>3</v>
      </c>
      <c r="Y69">
        <f t="shared" si="2"/>
        <v>342</v>
      </c>
      <c r="Z69" t="s">
        <v>499</v>
      </c>
      <c r="AA69" t="s">
        <v>502</v>
      </c>
      <c r="AB69" t="s">
        <v>615</v>
      </c>
      <c r="AC69" s="103" t="s">
        <v>521</v>
      </c>
      <c r="AL69">
        <f>MATCH(Shortlisting!B74,working!N:N,0)-1</f>
        <v>63</v>
      </c>
      <c r="AM69" t="str">
        <f ca="1">OFFSET(working!$Z$1,working!$AL69,0)</f>
        <v>BAU</v>
      </c>
      <c r="AN69">
        <f>MATCH(Typology!C74,working!N:N,0)-1</f>
        <v>68</v>
      </c>
      <c r="AO69">
        <f>SUM(Shortlisting!E74,Shortlisting!G74,Shortlisting!I74,Shortlisting!K74,Shortlisting!M74,Shortlisting!O74,Shortlisting!Q74)</f>
        <v>18</v>
      </c>
      <c r="AQ69" t="b">
        <f ca="1">AND(working!AO69&lt;&gt;"",working!$AO69&lt;&gt;"",OR(working!$AO69=MIN(working!$AO$2:'working'!$AO$79),(working!$AO69-(MIN(working!$AO$2:'working'!$AO$79)-1))/(MAX(working!$AO$2:'working'!$AO$79)-(MIN(working!$AO$2:'working'!$AO$79)-1))*5&lt;=1))</f>
        <v>0</v>
      </c>
      <c r="AR69" t="b">
        <f ca="1">AND(working!AO69&lt;&gt;"",working!$AO69&lt;&gt;"",(working!$AO69-(MIN(working!$AO$2:'working'!$AO$79)-1))/(MAX(working!$AO$2:'working'!$AO$79)-(MIN(working!$AO$2:'working'!$AO$79)-1))*5&lt;=2)</f>
        <v>0</v>
      </c>
      <c r="AS69" t="b">
        <f ca="1">AND(working!AO69&lt;&gt;"",working!$AO69&lt;&gt;"",(working!$AO69-(MIN(working!$AO$2:'working'!$AO$79)-1))/(MAX(working!$AO$2:'working'!$AO$79)-(MIN(working!$AO$2:'working'!$AO$79)-1))*5&lt;=3)</f>
        <v>0</v>
      </c>
      <c r="AT69" t="b">
        <f ca="1">AND(working!AO69&lt;&gt;"",working!$AO69&lt;&gt;"",(working!$AO69-(MIN(working!$AO$2:'working'!$AO$79)-1))/(MAX(working!$AO$2:'working'!$AO$79)-(MIN(working!$AO$2:'working'!$AO$79)-1))*5&lt;=4)</f>
        <v>0</v>
      </c>
      <c r="AU69" t="b">
        <f ca="1">AND(working!AO69&lt;&gt;"",working!$AO69&lt;&gt;"",OR(working!$AO69=MAX(working!$AO$2:'working'!$AO$79),(working!$AO69-(MIN(working!$AO$2:'working'!$AO$79)-1))/(MAX(working!$AO$2:'working'!$AO$79)-(MIN(working!$AO$2:'working'!$AO$79)-1))*5&lt;=5))</f>
        <v>1</v>
      </c>
    </row>
    <row r="70" spans="1:47" ht="15" customHeight="1">
      <c r="A70" s="121"/>
      <c r="B70" s="121"/>
      <c r="C70" s="86" t="s">
        <v>338</v>
      </c>
      <c r="G70" s="70" t="s">
        <v>389</v>
      </c>
      <c r="H70" s="70" t="s">
        <v>206</v>
      </c>
      <c r="I70" s="70" t="s">
        <v>442</v>
      </c>
      <c r="J70" s="70" t="s">
        <v>368</v>
      </c>
      <c r="K70">
        <v>0</v>
      </c>
      <c r="L70">
        <v>2</v>
      </c>
      <c r="N70" s="70" t="s">
        <v>446</v>
      </c>
      <c r="W70">
        <v>5</v>
      </c>
      <c r="Y70">
        <f t="shared" si="2"/>
        <v>347</v>
      </c>
      <c r="Z70" t="s">
        <v>501</v>
      </c>
      <c r="AA70" t="s">
        <v>576</v>
      </c>
      <c r="AB70" t="s">
        <v>446</v>
      </c>
      <c r="AC70" s="103" t="s">
        <v>616</v>
      </c>
      <c r="AL70">
        <f>MATCH(Shortlisting!B75,working!N:N,0)-1</f>
        <v>64</v>
      </c>
      <c r="AM70" t="str">
        <f ca="1">OFFSET(working!$Z$1,working!$AL70,0)</f>
        <v>New</v>
      </c>
      <c r="AN70">
        <f>MATCH(Typology!C75,working!N:N,0)-1</f>
        <v>69</v>
      </c>
      <c r="AO70">
        <f>SUM(Shortlisting!E75,Shortlisting!G75,Shortlisting!I75,Shortlisting!K75,Shortlisting!M75,Shortlisting!O75,Shortlisting!Q75)</f>
        <v>3</v>
      </c>
      <c r="AQ70" t="b">
        <f ca="1">AND(working!AO70&lt;&gt;"",working!$AO70&lt;&gt;"",OR(working!$AO70=MIN(working!$AO$2:'working'!$AO$79),(working!$AO70-(MIN(working!$AO$2:'working'!$AO$79)-1))/(MAX(working!$AO$2:'working'!$AO$79)-(MIN(working!$AO$2:'working'!$AO$79)-1))*5&lt;=1))</f>
        <v>1</v>
      </c>
      <c r="AR70" t="b">
        <f ca="1">AND(working!AO70&lt;&gt;"",working!$AO70&lt;&gt;"",(working!$AO70-(MIN(working!$AO$2:'working'!$AO$79)-1))/(MAX(working!$AO$2:'working'!$AO$79)-(MIN(working!$AO$2:'working'!$AO$79)-1))*5&lt;=2)</f>
        <v>1</v>
      </c>
      <c r="AS70" t="b">
        <f ca="1">AND(working!AO70&lt;&gt;"",working!$AO70&lt;&gt;"",(working!$AO70-(MIN(working!$AO$2:'working'!$AO$79)-1))/(MAX(working!$AO$2:'working'!$AO$79)-(MIN(working!$AO$2:'working'!$AO$79)-1))*5&lt;=3)</f>
        <v>1</v>
      </c>
      <c r="AT70" t="b">
        <f ca="1">AND(working!AO70&lt;&gt;"",working!$AO70&lt;&gt;"",(working!$AO70-(MIN(working!$AO$2:'working'!$AO$79)-1))/(MAX(working!$AO$2:'working'!$AO$79)-(MIN(working!$AO$2:'working'!$AO$79)-1))*5&lt;=4)</f>
        <v>1</v>
      </c>
      <c r="AU70" t="b">
        <f ca="1">AND(working!AO70&lt;&gt;"",working!$AO70&lt;&gt;"",OR(working!$AO70=MAX(working!$AO$2:'working'!$AO$79),(working!$AO70-(MIN(working!$AO$2:'working'!$AO$79)-1))/(MAX(working!$AO$2:'working'!$AO$79)-(MIN(working!$AO$2:'working'!$AO$79)-1))*5&lt;=5))</f>
        <v>1</v>
      </c>
    </row>
    <row r="71" spans="1:47" ht="15" customHeight="1">
      <c r="A71" s="121"/>
      <c r="B71" s="121"/>
      <c r="C71" s="86" t="s">
        <v>339</v>
      </c>
      <c r="D71">
        <v>1</v>
      </c>
      <c r="G71" s="70" t="s">
        <v>389</v>
      </c>
      <c r="H71" s="70" t="s">
        <v>206</v>
      </c>
      <c r="I71" s="70" t="s">
        <v>442</v>
      </c>
      <c r="J71" s="70" t="s">
        <v>367</v>
      </c>
      <c r="K71">
        <v>0</v>
      </c>
      <c r="L71">
        <v>2</v>
      </c>
      <c r="N71" s="70" t="s">
        <v>460</v>
      </c>
      <c r="W71">
        <v>5</v>
      </c>
      <c r="Y71">
        <f t="shared" si="2"/>
        <v>357</v>
      </c>
      <c r="Z71" t="s">
        <v>501</v>
      </c>
      <c r="AA71" t="s">
        <v>502</v>
      </c>
      <c r="AB71" t="s">
        <v>617</v>
      </c>
      <c r="AC71" s="103" t="s">
        <v>616</v>
      </c>
      <c r="AL71">
        <f>MATCH(Shortlisting!B76,working!N:N,0)-1</f>
        <v>65</v>
      </c>
      <c r="AM71" t="str">
        <f ca="1">OFFSET(working!$Z$1,working!$AL71,0)</f>
        <v>New</v>
      </c>
      <c r="AN71">
        <f>MATCH(Typology!C76,working!N:N,0)-1</f>
        <v>72</v>
      </c>
      <c r="AO71">
        <f>SUM(Shortlisting!E76,Shortlisting!G76,Shortlisting!I76,Shortlisting!K76,Shortlisting!M76,Shortlisting!O76,Shortlisting!Q76)</f>
        <v>3</v>
      </c>
      <c r="AQ71" t="b">
        <f ca="1">AND(working!AO71&lt;&gt;"",working!$AO71&lt;&gt;"",OR(working!$AO71=MIN(working!$AO$2:'working'!$AO$79),(working!$AO71-(MIN(working!$AO$2:'working'!$AO$79)-1))/(MAX(working!$AO$2:'working'!$AO$79)-(MIN(working!$AO$2:'working'!$AO$79)-1))*5&lt;=1))</f>
        <v>1</v>
      </c>
      <c r="AR71" t="b">
        <f ca="1">AND(working!AO71&lt;&gt;"",working!$AO71&lt;&gt;"",(working!$AO71-(MIN(working!$AO$2:'working'!$AO$79)-1))/(MAX(working!$AO$2:'working'!$AO$79)-(MIN(working!$AO$2:'working'!$AO$79)-1))*5&lt;=2)</f>
        <v>1</v>
      </c>
      <c r="AS71" t="b">
        <f ca="1">AND(working!AO71&lt;&gt;"",working!$AO71&lt;&gt;"",(working!$AO71-(MIN(working!$AO$2:'working'!$AO$79)-1))/(MAX(working!$AO$2:'working'!$AO$79)-(MIN(working!$AO$2:'working'!$AO$79)-1))*5&lt;=3)</f>
        <v>1</v>
      </c>
      <c r="AT71" t="b">
        <f ca="1">AND(working!AO71&lt;&gt;"",working!$AO71&lt;&gt;"",(working!$AO71-(MIN(working!$AO$2:'working'!$AO$79)-1))/(MAX(working!$AO$2:'working'!$AO$79)-(MIN(working!$AO$2:'working'!$AO$79)-1))*5&lt;=4)</f>
        <v>1</v>
      </c>
      <c r="AU71" t="b">
        <f ca="1">AND(working!AO71&lt;&gt;"",working!$AO71&lt;&gt;"",OR(working!$AO71=MAX(working!$AO$2:'working'!$AO$79),(working!$AO71-(MIN(working!$AO$2:'working'!$AO$79)-1))/(MAX(working!$AO$2:'working'!$AO$79)-(MIN(working!$AO$2:'working'!$AO$79)-1))*5&lt;=5))</f>
        <v>1</v>
      </c>
    </row>
    <row r="72" spans="1:47" ht="15" customHeight="1">
      <c r="A72" s="121"/>
      <c r="B72" s="121"/>
      <c r="C72" s="86" t="s">
        <v>341</v>
      </c>
      <c r="G72" s="70" t="s">
        <v>389</v>
      </c>
      <c r="H72" s="70" t="s">
        <v>206</v>
      </c>
      <c r="I72" s="70" t="s">
        <v>442</v>
      </c>
      <c r="J72" s="70" t="s">
        <v>56</v>
      </c>
      <c r="K72">
        <v>-1</v>
      </c>
      <c r="L72">
        <v>1</v>
      </c>
      <c r="N72" s="70" t="s">
        <v>461</v>
      </c>
      <c r="W72">
        <v>5</v>
      </c>
      <c r="Y72">
        <f t="shared" si="2"/>
        <v>352</v>
      </c>
      <c r="Z72" t="s">
        <v>501</v>
      </c>
      <c r="AA72" t="s">
        <v>502</v>
      </c>
      <c r="AB72" t="s">
        <v>618</v>
      </c>
      <c r="AC72" s="103" t="s">
        <v>616</v>
      </c>
      <c r="AL72">
        <f>MATCH(Shortlisting!B77,working!N:N,0)-1</f>
        <v>67</v>
      </c>
      <c r="AM72" t="str">
        <f ca="1">OFFSET(working!$Z$1,working!$AL72,0)</f>
        <v>New</v>
      </c>
      <c r="AN72">
        <f>MATCH(Typology!C77,working!N:N,0)-1</f>
        <v>73</v>
      </c>
      <c r="AO72">
        <f>SUM(Shortlisting!E77,Shortlisting!G77,Shortlisting!I77,Shortlisting!K77,Shortlisting!M77,Shortlisting!O77,Shortlisting!Q77)</f>
        <v>3</v>
      </c>
      <c r="AQ72" t="b">
        <f ca="1">AND(working!AO72&lt;&gt;"",working!$AO72&lt;&gt;"",OR(working!$AO72=MIN(working!$AO$2:'working'!$AO$79),(working!$AO72-(MIN(working!$AO$2:'working'!$AO$79)-1))/(MAX(working!$AO$2:'working'!$AO$79)-(MIN(working!$AO$2:'working'!$AO$79)-1))*5&lt;=1))</f>
        <v>1</v>
      </c>
      <c r="AR72" t="b">
        <f ca="1">AND(working!AO72&lt;&gt;"",working!$AO72&lt;&gt;"",(working!$AO72-(MIN(working!$AO$2:'working'!$AO$79)-1))/(MAX(working!$AO$2:'working'!$AO$79)-(MIN(working!$AO$2:'working'!$AO$79)-1))*5&lt;=2)</f>
        <v>1</v>
      </c>
      <c r="AS72" t="b">
        <f ca="1">AND(working!AO72&lt;&gt;"",working!$AO72&lt;&gt;"",(working!$AO72-(MIN(working!$AO$2:'working'!$AO$79)-1))/(MAX(working!$AO$2:'working'!$AO$79)-(MIN(working!$AO$2:'working'!$AO$79)-1))*5&lt;=3)</f>
        <v>1</v>
      </c>
      <c r="AT72" t="b">
        <f ca="1">AND(working!AO72&lt;&gt;"",working!$AO72&lt;&gt;"",(working!$AO72-(MIN(working!$AO$2:'working'!$AO$79)-1))/(MAX(working!$AO$2:'working'!$AO$79)-(MIN(working!$AO$2:'working'!$AO$79)-1))*5&lt;=4)</f>
        <v>1</v>
      </c>
      <c r="AU72" t="b">
        <f ca="1">AND(working!AO72&lt;&gt;"",working!$AO72&lt;&gt;"",OR(working!$AO72=MAX(working!$AO$2:'working'!$AO$79),(working!$AO72-(MIN(working!$AO$2:'working'!$AO$79)-1))/(MAX(working!$AO$2:'working'!$AO$79)-(MIN(working!$AO$2:'working'!$AO$79)-1))*5&lt;=5))</f>
        <v>1</v>
      </c>
    </row>
    <row r="73" spans="1:47" ht="15" customHeight="1">
      <c r="A73" s="121"/>
      <c r="B73" s="86" t="s">
        <v>177</v>
      </c>
      <c r="C73" s="86" t="s">
        <v>193</v>
      </c>
      <c r="G73" s="70" t="s">
        <v>389</v>
      </c>
      <c r="H73" s="70" t="s">
        <v>206</v>
      </c>
      <c r="I73" s="70" t="s">
        <v>442</v>
      </c>
      <c r="J73" s="70" t="s">
        <v>40</v>
      </c>
      <c r="K73">
        <v>0</v>
      </c>
      <c r="L73">
        <v>1</v>
      </c>
      <c r="N73" s="70" t="s">
        <v>457</v>
      </c>
      <c r="W73">
        <v>5</v>
      </c>
      <c r="Y73">
        <f t="shared" si="2"/>
        <v>362</v>
      </c>
      <c r="Z73" t="s">
        <v>501</v>
      </c>
      <c r="AA73" t="s">
        <v>502</v>
      </c>
      <c r="AB73" t="s">
        <v>619</v>
      </c>
      <c r="AC73" s="103" t="s">
        <v>616</v>
      </c>
      <c r="AL73">
        <f>MATCH(Shortlisting!B78,working!N:N,0)-1</f>
        <v>66</v>
      </c>
      <c r="AM73" t="str">
        <f ca="1">OFFSET(working!$Z$1,working!$AL73,0)</f>
        <v>New</v>
      </c>
      <c r="AN73">
        <f>MATCH(Typology!C78,working!N:N,0)-1</f>
        <v>74</v>
      </c>
      <c r="AO73">
        <f>SUM(Shortlisting!E78,Shortlisting!G78,Shortlisting!I78,Shortlisting!K78,Shortlisting!M78,Shortlisting!O78,Shortlisting!Q78)</f>
        <v>3</v>
      </c>
      <c r="AQ73" t="b">
        <f ca="1">AND(working!AO73&lt;&gt;"",working!$AO73&lt;&gt;"",OR(working!$AO73=MIN(working!$AO$2:'working'!$AO$79),(working!$AO73-(MIN(working!$AO$2:'working'!$AO$79)-1))/(MAX(working!$AO$2:'working'!$AO$79)-(MIN(working!$AO$2:'working'!$AO$79)-1))*5&lt;=1))</f>
        <v>1</v>
      </c>
      <c r="AR73" t="b">
        <f ca="1">AND(working!AO73&lt;&gt;"",working!$AO73&lt;&gt;"",(working!$AO73-(MIN(working!$AO$2:'working'!$AO$79)-1))/(MAX(working!$AO$2:'working'!$AO$79)-(MIN(working!$AO$2:'working'!$AO$79)-1))*5&lt;=2)</f>
        <v>1</v>
      </c>
      <c r="AS73" t="b">
        <f ca="1">AND(working!AO73&lt;&gt;"",working!$AO73&lt;&gt;"",(working!$AO73-(MIN(working!$AO$2:'working'!$AO$79)-1))/(MAX(working!$AO$2:'working'!$AO$79)-(MIN(working!$AO$2:'working'!$AO$79)-1))*5&lt;=3)</f>
        <v>1</v>
      </c>
      <c r="AT73" t="b">
        <f ca="1">AND(working!AO73&lt;&gt;"",working!$AO73&lt;&gt;"",(working!$AO73-(MIN(working!$AO$2:'working'!$AO$79)-1))/(MAX(working!$AO$2:'working'!$AO$79)-(MIN(working!$AO$2:'working'!$AO$79)-1))*5&lt;=4)</f>
        <v>1</v>
      </c>
      <c r="AU73" t="b">
        <f ca="1">AND(working!AO73&lt;&gt;"",working!$AO73&lt;&gt;"",OR(working!$AO73=MAX(working!$AO$2:'working'!$AO$79),(working!$AO73-(MIN(working!$AO$2:'working'!$AO$79)-1))/(MAX(working!$AO$2:'working'!$AO$79)-(MIN(working!$AO$2:'working'!$AO$79)-1))*5&lt;=5))</f>
        <v>1</v>
      </c>
    </row>
    <row r="74" spans="1:47" ht="15" customHeight="1">
      <c r="A74" s="121"/>
      <c r="B74" s="120" t="s">
        <v>70</v>
      </c>
      <c r="C74" s="86" t="s">
        <v>198</v>
      </c>
      <c r="D74">
        <v>1</v>
      </c>
      <c r="G74" s="70" t="s">
        <v>389</v>
      </c>
      <c r="H74" s="70" t="s">
        <v>206</v>
      </c>
      <c r="I74" s="70" t="s">
        <v>443</v>
      </c>
      <c r="J74" s="70" t="s">
        <v>366</v>
      </c>
      <c r="K74">
        <v>0</v>
      </c>
      <c r="L74">
        <v>2</v>
      </c>
      <c r="N74" s="70" t="s">
        <v>458</v>
      </c>
      <c r="W74">
        <v>5</v>
      </c>
      <c r="Y74">
        <f t="shared" si="2"/>
        <v>367</v>
      </c>
      <c r="Z74" t="s">
        <v>501</v>
      </c>
      <c r="AA74" t="s">
        <v>502</v>
      </c>
      <c r="AB74" t="s">
        <v>620</v>
      </c>
      <c r="AC74" s="103" t="s">
        <v>616</v>
      </c>
      <c r="AL74">
        <f>MATCH(Shortlisting!B79,working!N:N,0)-1</f>
        <v>35</v>
      </c>
      <c r="AM74" t="str">
        <f ca="1">OFFSET(working!$Z$1,working!$AL74,0)</f>
        <v>New</v>
      </c>
      <c r="AN74">
        <f>MATCH(Typology!C79,working!N:N,0)-1</f>
        <v>70</v>
      </c>
      <c r="AO74">
        <f>SUM(Shortlisting!E79,Shortlisting!G79,Shortlisting!I79,Shortlisting!K79,Shortlisting!M79,Shortlisting!O79,Shortlisting!Q79)</f>
        <v>5</v>
      </c>
      <c r="AQ74" t="b">
        <f ca="1">AND(working!AO74&lt;&gt;"",working!$AO74&lt;&gt;"",OR(working!$AO74=MIN(working!$AO$2:'working'!$AO$79),(working!$AO74-(MIN(working!$AO$2:'working'!$AO$79)-1))/(MAX(working!$AO$2:'working'!$AO$79)-(MIN(working!$AO$2:'working'!$AO$79)-1))*5&lt;=1))</f>
        <v>0</v>
      </c>
      <c r="AR74" t="b">
        <f ca="1">AND(working!AO74&lt;&gt;"",working!$AO74&lt;&gt;"",(working!$AO74-(MIN(working!$AO$2:'working'!$AO$79)-1))/(MAX(working!$AO$2:'working'!$AO$79)-(MIN(working!$AO$2:'working'!$AO$79)-1))*5&lt;=2)</f>
        <v>1</v>
      </c>
      <c r="AS74" t="b">
        <f ca="1">AND(working!AO74&lt;&gt;"",working!$AO74&lt;&gt;"",(working!$AO74-(MIN(working!$AO$2:'working'!$AO$79)-1))/(MAX(working!$AO$2:'working'!$AO$79)-(MIN(working!$AO$2:'working'!$AO$79)-1))*5&lt;=3)</f>
        <v>1</v>
      </c>
      <c r="AT74" t="b">
        <f ca="1">AND(working!AO74&lt;&gt;"",working!$AO74&lt;&gt;"",(working!$AO74-(MIN(working!$AO$2:'working'!$AO$79)-1))/(MAX(working!$AO$2:'working'!$AO$79)-(MIN(working!$AO$2:'working'!$AO$79)-1))*5&lt;=4)</f>
        <v>1</v>
      </c>
      <c r="AU74" t="b">
        <f ca="1">AND(working!AO74&lt;&gt;"",working!$AO74&lt;&gt;"",OR(working!$AO74=MAX(working!$AO$2:'working'!$AO$79),(working!$AO74-(MIN(working!$AO$2:'working'!$AO$79)-1))/(MAX(working!$AO$2:'working'!$AO$79)-(MIN(working!$AO$2:'working'!$AO$79)-1))*5&lt;=5))</f>
        <v>1</v>
      </c>
    </row>
    <row r="75" spans="1:47" ht="15" customHeight="1">
      <c r="A75" s="121"/>
      <c r="B75" s="121"/>
      <c r="C75" s="86" t="s">
        <v>200</v>
      </c>
      <c r="D75">
        <v>1</v>
      </c>
      <c r="G75" s="70" t="s">
        <v>389</v>
      </c>
      <c r="H75" s="70" t="s">
        <v>206</v>
      </c>
      <c r="I75" s="70" t="s">
        <v>443</v>
      </c>
      <c r="J75" s="70" t="s">
        <v>50</v>
      </c>
      <c r="K75">
        <v>0</v>
      </c>
      <c r="L75">
        <v>3</v>
      </c>
      <c r="N75" s="70" t="s">
        <v>459</v>
      </c>
      <c r="W75">
        <v>5</v>
      </c>
      <c r="Y75">
        <f t="shared" si="2"/>
        <v>371</v>
      </c>
      <c r="Z75" t="s">
        <v>501</v>
      </c>
      <c r="AA75" t="s">
        <v>502</v>
      </c>
      <c r="AB75" t="s">
        <v>621</v>
      </c>
      <c r="AC75" s="103" t="s">
        <v>616</v>
      </c>
      <c r="AL75">
        <f>MATCH(Shortlisting!B80,working!N:N,0)-1</f>
        <v>72</v>
      </c>
      <c r="AM75" t="str">
        <f ca="1">OFFSET(working!$Z$1,working!$AL75,0)</f>
        <v>BAU</v>
      </c>
      <c r="AN75">
        <f>MATCH(Typology!C80,working!N:N,0)-1</f>
        <v>71</v>
      </c>
      <c r="AO75">
        <f>SUM(Shortlisting!E80,Shortlisting!G80,Shortlisting!I80,Shortlisting!K80,Shortlisting!M80,Shortlisting!O80,Shortlisting!Q80)</f>
        <v>9</v>
      </c>
      <c r="AQ75" t="b">
        <f ca="1">AND(working!AO75&lt;&gt;"",working!$AO75&lt;&gt;"",OR(working!$AO75=MIN(working!$AO$2:'working'!$AO$79),(working!$AO75-(MIN(working!$AO$2:'working'!$AO$79)-1))/(MAX(working!$AO$2:'working'!$AO$79)-(MIN(working!$AO$2:'working'!$AO$79)-1))*5&lt;=1))</f>
        <v>0</v>
      </c>
      <c r="AR75" t="b">
        <f ca="1">AND(working!AO75&lt;&gt;"",working!$AO75&lt;&gt;"",(working!$AO75-(MIN(working!$AO$2:'working'!$AO$79)-1))/(MAX(working!$AO$2:'working'!$AO$79)-(MIN(working!$AO$2:'working'!$AO$79)-1))*5&lt;=2)</f>
        <v>0</v>
      </c>
      <c r="AS75" t="b">
        <f ca="1">AND(working!AO75&lt;&gt;"",working!$AO75&lt;&gt;"",(working!$AO75-(MIN(working!$AO$2:'working'!$AO$79)-1))/(MAX(working!$AO$2:'working'!$AO$79)-(MIN(working!$AO$2:'working'!$AO$79)-1))*5&lt;=3)</f>
        <v>1</v>
      </c>
      <c r="AT75" t="b">
        <f ca="1">AND(working!AO75&lt;&gt;"",working!$AO75&lt;&gt;"",(working!$AO75-(MIN(working!$AO$2:'working'!$AO$79)-1))/(MAX(working!$AO$2:'working'!$AO$79)-(MIN(working!$AO$2:'working'!$AO$79)-1))*5&lt;=4)</f>
        <v>1</v>
      </c>
      <c r="AU75" t="b">
        <f ca="1">AND(working!AO75&lt;&gt;"",working!$AO75&lt;&gt;"",OR(working!$AO75=MAX(working!$AO$2:'working'!$AO$79),(working!$AO75-(MIN(working!$AO$2:'working'!$AO$79)-1))/(MAX(working!$AO$2:'working'!$AO$79)-(MIN(working!$AO$2:'working'!$AO$79)-1))*5&lt;=5))</f>
        <v>1</v>
      </c>
    </row>
    <row r="76" spans="1:47" ht="15" customHeight="1">
      <c r="A76" s="121"/>
      <c r="B76" s="86" t="s">
        <v>171</v>
      </c>
      <c r="C76" s="86" t="s">
        <v>202</v>
      </c>
      <c r="D76">
        <v>1</v>
      </c>
      <c r="G76" s="70" t="s">
        <v>389</v>
      </c>
      <c r="H76" s="70" t="s">
        <v>206</v>
      </c>
      <c r="I76" s="70" t="s">
        <v>443</v>
      </c>
      <c r="J76" s="70" t="s">
        <v>368</v>
      </c>
      <c r="K76">
        <v>0</v>
      </c>
      <c r="L76">
        <v>2</v>
      </c>
      <c r="N76" s="70" t="s">
        <v>418</v>
      </c>
      <c r="O76" s="70">
        <v>4</v>
      </c>
      <c r="P76" s="70">
        <v>3</v>
      </c>
      <c r="Q76" s="70">
        <v>2</v>
      </c>
      <c r="R76" s="70">
        <v>1</v>
      </c>
      <c r="S76" s="70">
        <v>3</v>
      </c>
      <c r="T76" s="70">
        <v>4</v>
      </c>
      <c r="U76" s="70">
        <v>1</v>
      </c>
      <c r="V76" s="70">
        <v>2</v>
      </c>
      <c r="Y76">
        <f t="shared" si="2"/>
        <v>376</v>
      </c>
      <c r="Z76" t="s">
        <v>501</v>
      </c>
      <c r="AA76" t="s">
        <v>502</v>
      </c>
      <c r="AB76" t="s">
        <v>622</v>
      </c>
      <c r="AC76" s="103" t="s">
        <v>623</v>
      </c>
      <c r="AL76">
        <f>MATCH(Shortlisting!B81,working!N:N,0)-1</f>
        <v>73</v>
      </c>
      <c r="AM76" t="str">
        <f ca="1">OFFSET(working!$Z$1,working!$AL76,0)</f>
        <v>BAU</v>
      </c>
      <c r="AN76">
        <f>MATCH(Typology!C81,working!N:N,0)-1</f>
        <v>77</v>
      </c>
      <c r="AO76">
        <f>SUM(Shortlisting!E81,Shortlisting!G81,Shortlisting!I81,Shortlisting!K81,Shortlisting!M81,Shortlisting!O81,Shortlisting!Q81)</f>
        <v>5</v>
      </c>
      <c r="AQ76" t="b">
        <f ca="1">AND(working!AO76&lt;&gt;"",working!$AO76&lt;&gt;"",OR(working!$AO76=MIN(working!$AO$2:'working'!$AO$79),(working!$AO76-(MIN(working!$AO$2:'working'!$AO$79)-1))/(MAX(working!$AO$2:'working'!$AO$79)-(MIN(working!$AO$2:'working'!$AO$79)-1))*5&lt;=1))</f>
        <v>0</v>
      </c>
      <c r="AR76" t="b">
        <f ca="1">AND(working!AO76&lt;&gt;"",working!$AO76&lt;&gt;"",(working!$AO76-(MIN(working!$AO$2:'working'!$AO$79)-1))/(MAX(working!$AO$2:'working'!$AO$79)-(MIN(working!$AO$2:'working'!$AO$79)-1))*5&lt;=2)</f>
        <v>1</v>
      </c>
      <c r="AS76" t="b">
        <f ca="1">AND(working!AO76&lt;&gt;"",working!$AO76&lt;&gt;"",(working!$AO76-(MIN(working!$AO$2:'working'!$AO$79)-1))/(MAX(working!$AO$2:'working'!$AO$79)-(MIN(working!$AO$2:'working'!$AO$79)-1))*5&lt;=3)</f>
        <v>1</v>
      </c>
      <c r="AT76" t="b">
        <f ca="1">AND(working!AO76&lt;&gt;"",working!$AO76&lt;&gt;"",(working!$AO76-(MIN(working!$AO$2:'working'!$AO$79)-1))/(MAX(working!$AO$2:'working'!$AO$79)-(MIN(working!$AO$2:'working'!$AO$79)-1))*5&lt;=4)</f>
        <v>1</v>
      </c>
      <c r="AU76" t="b">
        <f ca="1">AND(working!AO76&lt;&gt;"",working!$AO76&lt;&gt;"",OR(working!$AO76=MAX(working!$AO$2:'working'!$AO$79),(working!$AO76-(MIN(working!$AO$2:'working'!$AO$79)-1))/(MAX(working!$AO$2:'working'!$AO$79)-(MIN(working!$AO$2:'working'!$AO$79)-1))*5&lt;=5))</f>
        <v>1</v>
      </c>
    </row>
    <row r="77" spans="1:47" ht="15" customHeight="1">
      <c r="A77" s="121"/>
      <c r="B77" s="86" t="s">
        <v>206</v>
      </c>
      <c r="C77" s="86" t="s">
        <v>207</v>
      </c>
      <c r="D77">
        <v>1</v>
      </c>
      <c r="G77" s="70" t="s">
        <v>389</v>
      </c>
      <c r="H77" s="70" t="s">
        <v>206</v>
      </c>
      <c r="I77" s="70" t="s">
        <v>443</v>
      </c>
      <c r="J77" s="70" t="s">
        <v>367</v>
      </c>
      <c r="K77">
        <v>0</v>
      </c>
      <c r="L77">
        <v>2</v>
      </c>
      <c r="N77" s="70" t="s">
        <v>419</v>
      </c>
      <c r="O77" s="70">
        <v>4</v>
      </c>
      <c r="P77" s="70">
        <v>3</v>
      </c>
      <c r="Q77" s="70">
        <v>2</v>
      </c>
      <c r="R77" s="70">
        <v>1</v>
      </c>
      <c r="S77" s="70">
        <v>3</v>
      </c>
      <c r="T77" s="70">
        <v>4</v>
      </c>
      <c r="U77" s="70">
        <v>1</v>
      </c>
      <c r="V77" s="70">
        <v>2</v>
      </c>
      <c r="Y77">
        <f t="shared" si="2"/>
        <v>382</v>
      </c>
      <c r="Z77" t="s">
        <v>499</v>
      </c>
      <c r="AA77" t="s">
        <v>502</v>
      </c>
      <c r="AB77" t="s">
        <v>624</v>
      </c>
      <c r="AC77" s="103" t="s">
        <v>623</v>
      </c>
      <c r="AL77">
        <f>MATCH(Shortlisting!B82,working!N:N,0)-1</f>
        <v>74</v>
      </c>
      <c r="AM77" t="str">
        <f ca="1">OFFSET(working!$Z$1,working!$AL77,0)</f>
        <v>BAU</v>
      </c>
      <c r="AN77">
        <f>MATCH(Typology!C82,working!N:N,0)-1</f>
        <v>78</v>
      </c>
      <c r="AO77">
        <f>SUM(Shortlisting!E82,Shortlisting!G82,Shortlisting!I82,Shortlisting!K82,Shortlisting!M82,Shortlisting!O82,Shortlisting!Q82)</f>
        <v>8</v>
      </c>
      <c r="AQ77" t="b">
        <f ca="1">AND(working!AO77&lt;&gt;"",working!$AO77&lt;&gt;"",OR(working!$AO77=MIN(working!$AO$2:'working'!$AO$79),(working!$AO77-(MIN(working!$AO$2:'working'!$AO$79)-1))/(MAX(working!$AO$2:'working'!$AO$79)-(MIN(working!$AO$2:'working'!$AO$79)-1))*5&lt;=1))</f>
        <v>0</v>
      </c>
      <c r="AR77" t="b">
        <f ca="1">AND(working!AO77&lt;&gt;"",working!$AO77&lt;&gt;"",(working!$AO77-(MIN(working!$AO$2:'working'!$AO$79)-1))/(MAX(working!$AO$2:'working'!$AO$79)-(MIN(working!$AO$2:'working'!$AO$79)-1))*5&lt;=2)</f>
        <v>0</v>
      </c>
      <c r="AS77" t="b">
        <f ca="1">AND(working!AO77&lt;&gt;"",working!$AO77&lt;&gt;"",(working!$AO77-(MIN(working!$AO$2:'working'!$AO$79)-1))/(MAX(working!$AO$2:'working'!$AO$79)-(MIN(working!$AO$2:'working'!$AO$79)-1))*5&lt;=3)</f>
        <v>1</v>
      </c>
      <c r="AT77" t="b">
        <f ca="1">AND(working!AO77&lt;&gt;"",working!$AO77&lt;&gt;"",(working!$AO77-(MIN(working!$AO$2:'working'!$AO$79)-1))/(MAX(working!$AO$2:'working'!$AO$79)-(MIN(working!$AO$2:'working'!$AO$79)-1))*5&lt;=4)</f>
        <v>1</v>
      </c>
      <c r="AU77" t="b">
        <f ca="1">AND(working!AO77&lt;&gt;"",working!$AO77&lt;&gt;"",OR(working!$AO77=MAX(working!$AO$2:'working'!$AO$79),(working!$AO77-(MIN(working!$AO$2:'working'!$AO$79)-1))/(MAX(working!$AO$2:'working'!$AO$79)-(MIN(working!$AO$2:'working'!$AO$79)-1))*5&lt;=5))</f>
        <v>1</v>
      </c>
    </row>
    <row r="78" spans="1:47" ht="15" customHeight="1">
      <c r="A78" s="121"/>
      <c r="B78" s="120" t="s">
        <v>144</v>
      </c>
      <c r="C78" s="86" t="s">
        <v>195</v>
      </c>
      <c r="D78">
        <v>1</v>
      </c>
      <c r="G78" s="70" t="s">
        <v>389</v>
      </c>
      <c r="H78" s="70" t="s">
        <v>206</v>
      </c>
      <c r="I78" s="70" t="s">
        <v>443</v>
      </c>
      <c r="J78" s="70" t="s">
        <v>56</v>
      </c>
      <c r="K78">
        <v>0</v>
      </c>
      <c r="L78">
        <v>2</v>
      </c>
      <c r="N78" s="70" t="s">
        <v>399</v>
      </c>
      <c r="O78" s="70">
        <v>4</v>
      </c>
      <c r="P78" s="70">
        <v>4</v>
      </c>
      <c r="Q78" s="70">
        <v>5</v>
      </c>
      <c r="R78" s="70">
        <v>5</v>
      </c>
      <c r="S78" s="70">
        <v>5</v>
      </c>
      <c r="T78" s="70">
        <v>1</v>
      </c>
      <c r="U78" s="70">
        <v>4</v>
      </c>
      <c r="V78" s="70">
        <v>5</v>
      </c>
      <c r="Y78">
        <f t="shared" si="2"/>
        <v>388</v>
      </c>
      <c r="Z78" t="s">
        <v>499</v>
      </c>
      <c r="AA78" t="s">
        <v>602</v>
      </c>
      <c r="AB78" t="s">
        <v>625</v>
      </c>
      <c r="AC78" s="103" t="s">
        <v>626</v>
      </c>
      <c r="AL78">
        <f>MATCH(Shortlisting!B83,working!N:N,0)-1</f>
        <v>70</v>
      </c>
      <c r="AM78" t="str">
        <f ca="1">OFFSET(working!$Z$1,working!$AL78,0)</f>
        <v>BAU</v>
      </c>
      <c r="AN78">
        <f>MATCH(Typology!C83,working!N:N,0)-1</f>
        <v>75</v>
      </c>
      <c r="AO78">
        <f>SUM(Shortlisting!E83,Shortlisting!G83,Shortlisting!I83,Shortlisting!K83,Shortlisting!M83,Shortlisting!O83,Shortlisting!Q83)</f>
        <v>8</v>
      </c>
      <c r="AQ78" t="b">
        <f ca="1">AND(working!AO78&lt;&gt;"",working!$AO78&lt;&gt;"",OR(working!$AO78=MIN(working!$AO$2:'working'!$AO$79),(working!$AO78-(MIN(working!$AO$2:'working'!$AO$79)-1))/(MAX(working!$AO$2:'working'!$AO$79)-(MIN(working!$AO$2:'working'!$AO$79)-1))*5&lt;=1))</f>
        <v>0</v>
      </c>
      <c r="AR78" t="b">
        <f ca="1">AND(working!AO78&lt;&gt;"",working!$AO78&lt;&gt;"",(working!$AO78-(MIN(working!$AO$2:'working'!$AO$79)-1))/(MAX(working!$AO$2:'working'!$AO$79)-(MIN(working!$AO$2:'working'!$AO$79)-1))*5&lt;=2)</f>
        <v>0</v>
      </c>
      <c r="AS78" t="b">
        <f ca="1">AND(working!AO78&lt;&gt;"",working!$AO78&lt;&gt;"",(working!$AO78-(MIN(working!$AO$2:'working'!$AO$79)-1))/(MAX(working!$AO$2:'working'!$AO$79)-(MIN(working!$AO$2:'working'!$AO$79)-1))*5&lt;=3)</f>
        <v>1</v>
      </c>
      <c r="AT78" t="b">
        <f ca="1">AND(working!AO78&lt;&gt;"",working!$AO78&lt;&gt;"",(working!$AO78-(MIN(working!$AO$2:'working'!$AO$79)-1))/(MAX(working!$AO$2:'working'!$AO$79)-(MIN(working!$AO$2:'working'!$AO$79)-1))*5&lt;=4)</f>
        <v>1</v>
      </c>
      <c r="AU78" t="b">
        <f ca="1">AND(working!AO78&lt;&gt;"",working!$AO78&lt;&gt;"",OR(working!$AO78=MAX(working!$AO$2:'working'!$AO$79),(working!$AO78-(MIN(working!$AO$2:'working'!$AO$79)-1))/(MAX(working!$AO$2:'working'!$AO$79)-(MIN(working!$AO$2:'working'!$AO$79)-1))*5&lt;=5))</f>
        <v>1</v>
      </c>
    </row>
    <row r="79" spans="1:47" ht="15" customHeight="1">
      <c r="A79" s="121"/>
      <c r="B79" s="121"/>
      <c r="C79" s="86" t="s">
        <v>216</v>
      </c>
      <c r="D79">
        <v>1</v>
      </c>
      <c r="G79" s="70" t="s">
        <v>389</v>
      </c>
      <c r="H79" s="70" t="s">
        <v>206</v>
      </c>
      <c r="I79" s="70" t="s">
        <v>443</v>
      </c>
      <c r="J79" s="70" t="s">
        <v>40</v>
      </c>
      <c r="K79">
        <v>0</v>
      </c>
      <c r="L79">
        <v>1</v>
      </c>
      <c r="N79" s="70" t="s">
        <v>401</v>
      </c>
      <c r="O79" s="70">
        <v>5</v>
      </c>
      <c r="P79" s="70">
        <v>5</v>
      </c>
      <c r="Q79" s="70">
        <v>5</v>
      </c>
      <c r="R79" s="70">
        <v>4</v>
      </c>
      <c r="S79" s="70">
        <v>5</v>
      </c>
      <c r="T79" s="70">
        <v>5</v>
      </c>
      <c r="U79" s="70">
        <v>5</v>
      </c>
      <c r="V79" s="70">
        <v>5</v>
      </c>
      <c r="Y79">
        <f t="shared" si="2"/>
        <v>394</v>
      </c>
      <c r="Z79" t="s">
        <v>499</v>
      </c>
      <c r="AA79" t="s">
        <v>576</v>
      </c>
      <c r="AB79" t="s">
        <v>627</v>
      </c>
      <c r="AC79" s="103" t="s">
        <v>628</v>
      </c>
      <c r="AL79">
        <f>MATCH(Shortlisting!B84,working!N:N,0)-1</f>
        <v>71</v>
      </c>
      <c r="AM79" t="str">
        <f ca="1">OFFSET(working!$Z$1,working!$AL79,0)</f>
        <v>BAU</v>
      </c>
      <c r="AN79">
        <f>MATCH(Typology!C84,working!N:N,0)-1</f>
        <v>76</v>
      </c>
      <c r="AO79">
        <f>SUM(Shortlisting!E84,Shortlisting!G84,Shortlisting!I84,Shortlisting!K84,Shortlisting!M84,Shortlisting!O84,Shortlisting!Q84)</f>
        <v>6</v>
      </c>
      <c r="AQ79" t="b">
        <f ca="1">AND(working!AO79&lt;&gt;"",working!$AO79&lt;&gt;"",OR(working!$AO79=MIN(working!$AO$2:'working'!$AO$79),(working!$AO79-(MIN(working!$AO$2:'working'!$AO$79)-1))/(MAX(working!$AO$2:'working'!$AO$79)-(MIN(working!$AO$2:'working'!$AO$79)-1))*5&lt;=1))</f>
        <v>0</v>
      </c>
      <c r="AR79" t="b">
        <f ca="1">AND(working!AO79&lt;&gt;"",working!$AO79&lt;&gt;"",(working!$AO79-(MIN(working!$AO$2:'working'!$AO$79)-1))/(MAX(working!$AO$2:'working'!$AO$79)-(MIN(working!$AO$2:'working'!$AO$79)-1))*5&lt;=2)</f>
        <v>1</v>
      </c>
      <c r="AS79" t="b">
        <f ca="1">AND(working!AO79&lt;&gt;"",working!$AO79&lt;&gt;"",(working!$AO79-(MIN(working!$AO$2:'working'!$AO$79)-1))/(MAX(working!$AO$2:'working'!$AO$79)-(MIN(working!$AO$2:'working'!$AO$79)-1))*5&lt;=3)</f>
        <v>1</v>
      </c>
      <c r="AT79" t="b">
        <f ca="1">AND(working!AO79&lt;&gt;"",working!$AO79&lt;&gt;"",(working!$AO79-(MIN(working!$AO$2:'working'!$AO$79)-1))/(MAX(working!$AO$2:'working'!$AO$79)-(MIN(working!$AO$2:'working'!$AO$79)-1))*5&lt;=4)</f>
        <v>1</v>
      </c>
      <c r="AU79" t="b">
        <f ca="1">AND(working!AO79&lt;&gt;"",working!$AO79&lt;&gt;"",OR(working!$AO79=MAX(working!$AO$2:'working'!$AO$79),(working!$AO79-(MIN(working!$AO$2:'working'!$AO$79)-1))/(MAX(working!$AO$2:'working'!$AO$79)-(MIN(working!$AO$2:'working'!$AO$79)-1))*5&lt;=5))</f>
        <v>1</v>
      </c>
    </row>
    <row r="80" spans="1:47" ht="15" customHeight="1">
      <c r="A80" s="121"/>
      <c r="B80" s="121"/>
      <c r="C80" s="86" t="s">
        <v>222</v>
      </c>
      <c r="G80" s="70" t="s">
        <v>389</v>
      </c>
      <c r="H80" s="70" t="s">
        <v>454</v>
      </c>
      <c r="I80" s="70" t="s">
        <v>455</v>
      </c>
      <c r="J80" s="70" t="s">
        <v>366</v>
      </c>
      <c r="K80">
        <v>0</v>
      </c>
      <c r="L80">
        <v>1</v>
      </c>
    </row>
    <row r="81" spans="1:12" ht="15" customHeight="1">
      <c r="A81" s="121"/>
      <c r="B81" s="121"/>
      <c r="C81" s="86" t="s">
        <v>204</v>
      </c>
      <c r="D81">
        <v>1</v>
      </c>
      <c r="G81" s="70" t="s">
        <v>389</v>
      </c>
      <c r="H81" s="70" t="s">
        <v>454</v>
      </c>
      <c r="I81" s="70" t="s">
        <v>455</v>
      </c>
      <c r="J81" s="70" t="s">
        <v>50</v>
      </c>
      <c r="K81">
        <v>-1</v>
      </c>
      <c r="L81">
        <v>0</v>
      </c>
    </row>
    <row r="82" spans="1:12" ht="15" customHeight="1">
      <c r="A82" s="121"/>
      <c r="B82" s="121"/>
      <c r="C82" s="86" t="s">
        <v>209</v>
      </c>
      <c r="D82">
        <v>5</v>
      </c>
      <c r="G82" s="70" t="s">
        <v>389</v>
      </c>
      <c r="H82" s="70" t="s">
        <v>454</v>
      </c>
      <c r="I82" s="70" t="s">
        <v>455</v>
      </c>
      <c r="J82" s="70" t="s">
        <v>368</v>
      </c>
      <c r="K82">
        <v>0</v>
      </c>
      <c r="L82">
        <v>1</v>
      </c>
    </row>
    <row r="83" spans="1:12" ht="15" customHeight="1">
      <c r="A83" s="121"/>
      <c r="B83" s="86" t="s">
        <v>296</v>
      </c>
      <c r="C83" s="86" t="s">
        <v>297</v>
      </c>
      <c r="D83">
        <v>1</v>
      </c>
      <c r="G83" s="70" t="s">
        <v>389</v>
      </c>
      <c r="H83" s="70" t="s">
        <v>454</v>
      </c>
      <c r="I83" s="70" t="s">
        <v>455</v>
      </c>
      <c r="J83" s="70" t="s">
        <v>367</v>
      </c>
      <c r="K83">
        <v>0</v>
      </c>
      <c r="L83">
        <v>2</v>
      </c>
    </row>
    <row r="84" spans="1:12" ht="15" customHeight="1">
      <c r="A84" s="121"/>
      <c r="B84" s="120" t="s">
        <v>342</v>
      </c>
      <c r="C84" s="86" t="s">
        <v>343</v>
      </c>
      <c r="G84" s="70" t="s">
        <v>389</v>
      </c>
      <c r="H84" s="70" t="s">
        <v>454</v>
      </c>
      <c r="I84" s="70" t="s">
        <v>455</v>
      </c>
      <c r="J84" s="70" t="s">
        <v>56</v>
      </c>
      <c r="K84">
        <v>0</v>
      </c>
      <c r="L84">
        <v>1</v>
      </c>
    </row>
    <row r="85" spans="1:12" ht="15" customHeight="1">
      <c r="A85" s="121"/>
      <c r="B85" s="121"/>
      <c r="C85" s="86" t="s">
        <v>344</v>
      </c>
      <c r="G85" s="70" t="s">
        <v>389</v>
      </c>
      <c r="H85" s="70" t="s">
        <v>454</v>
      </c>
      <c r="I85" s="70" t="s">
        <v>455</v>
      </c>
      <c r="J85" s="70" t="s">
        <v>40</v>
      </c>
      <c r="K85">
        <v>0</v>
      </c>
      <c r="L85">
        <v>1</v>
      </c>
    </row>
    <row r="86" spans="1:12" ht="15" customHeight="1">
      <c r="A86" s="121"/>
      <c r="B86" s="121"/>
      <c r="C86" s="86" t="s">
        <v>345</v>
      </c>
      <c r="G86" s="70" t="s">
        <v>411</v>
      </c>
      <c r="H86" s="70" t="s">
        <v>409</v>
      </c>
      <c r="I86" s="70" t="s">
        <v>413</v>
      </c>
      <c r="J86" s="70" t="s">
        <v>366</v>
      </c>
      <c r="K86" s="70">
        <v>-1</v>
      </c>
      <c r="L86">
        <v>3</v>
      </c>
    </row>
    <row r="87" spans="1:12" ht="15" customHeight="1">
      <c r="A87" s="120" t="s">
        <v>131</v>
      </c>
      <c r="B87" s="120" t="s">
        <v>153</v>
      </c>
      <c r="C87" s="86" t="s">
        <v>154</v>
      </c>
      <c r="D87">
        <v>1</v>
      </c>
      <c r="G87" s="70" t="s">
        <v>411</v>
      </c>
      <c r="H87" s="70" t="s">
        <v>409</v>
      </c>
      <c r="I87" s="70" t="s">
        <v>413</v>
      </c>
      <c r="J87" s="70" t="s">
        <v>50</v>
      </c>
      <c r="K87" s="70">
        <v>-1</v>
      </c>
      <c r="L87">
        <v>3</v>
      </c>
    </row>
    <row r="88" spans="1:12" ht="15" customHeight="1">
      <c r="A88" s="121"/>
      <c r="B88" s="121"/>
      <c r="C88" s="86" t="s">
        <v>156</v>
      </c>
      <c r="D88">
        <v>1</v>
      </c>
      <c r="G88" s="70" t="s">
        <v>411</v>
      </c>
      <c r="H88" s="70" t="s">
        <v>409</v>
      </c>
      <c r="I88" s="70" t="s">
        <v>413</v>
      </c>
      <c r="J88" s="70" t="s">
        <v>368</v>
      </c>
      <c r="K88" s="70">
        <v>0</v>
      </c>
      <c r="L88">
        <v>3</v>
      </c>
    </row>
    <row r="89" spans="1:12" ht="15" customHeight="1">
      <c r="A89" s="121"/>
      <c r="B89" s="120" t="s">
        <v>184</v>
      </c>
      <c r="C89" s="86" t="s">
        <v>271</v>
      </c>
      <c r="D89">
        <v>1</v>
      </c>
      <c r="G89" s="70" t="s">
        <v>411</v>
      </c>
      <c r="H89" s="70" t="s">
        <v>409</v>
      </c>
      <c r="I89" s="70" t="s">
        <v>413</v>
      </c>
      <c r="J89" s="70" t="s">
        <v>56</v>
      </c>
      <c r="K89" s="70">
        <v>-1</v>
      </c>
      <c r="L89">
        <v>0</v>
      </c>
    </row>
    <row r="90" spans="1:12" ht="15" customHeight="1">
      <c r="A90" s="121"/>
      <c r="B90" s="121"/>
      <c r="C90" s="86" t="s">
        <v>273</v>
      </c>
      <c r="D90">
        <v>1</v>
      </c>
      <c r="G90" s="70" t="s">
        <v>411</v>
      </c>
      <c r="H90" s="70" t="s">
        <v>409</v>
      </c>
      <c r="I90" s="70" t="s">
        <v>413</v>
      </c>
      <c r="J90" s="70" t="s">
        <v>367</v>
      </c>
      <c r="K90" s="70">
        <v>0</v>
      </c>
      <c r="L90">
        <v>3</v>
      </c>
    </row>
    <row r="91" spans="1:12" ht="15" customHeight="1">
      <c r="A91" s="121"/>
      <c r="B91" s="86" t="s">
        <v>115</v>
      </c>
      <c r="C91" s="86" t="s">
        <v>134</v>
      </c>
      <c r="D91">
        <v>1</v>
      </c>
      <c r="G91" s="70" t="s">
        <v>411</v>
      </c>
      <c r="H91" s="70" t="s">
        <v>409</v>
      </c>
      <c r="I91" s="70" t="s">
        <v>413</v>
      </c>
      <c r="J91" s="70" t="s">
        <v>40</v>
      </c>
      <c r="K91" s="70">
        <v>-2</v>
      </c>
      <c r="L91">
        <v>0</v>
      </c>
    </row>
    <row r="92" spans="1:12" ht="15" customHeight="1">
      <c r="A92" s="121"/>
      <c r="B92" s="120" t="s">
        <v>70</v>
      </c>
      <c r="C92" s="86" t="s">
        <v>140</v>
      </c>
      <c r="D92">
        <v>1</v>
      </c>
      <c r="G92" s="70" t="s">
        <v>411</v>
      </c>
      <c r="H92" s="70" t="s">
        <v>409</v>
      </c>
      <c r="I92" s="70" t="s">
        <v>416</v>
      </c>
      <c r="J92" s="70" t="s">
        <v>366</v>
      </c>
      <c r="K92">
        <v>0</v>
      </c>
      <c r="L92">
        <v>2</v>
      </c>
    </row>
    <row r="93" spans="1:12" ht="15" customHeight="1">
      <c r="A93" s="121"/>
      <c r="B93" s="121"/>
      <c r="C93" s="86" t="s">
        <v>132</v>
      </c>
      <c r="D93">
        <v>1</v>
      </c>
      <c r="G93" s="70" t="s">
        <v>411</v>
      </c>
      <c r="H93" s="70" t="s">
        <v>409</v>
      </c>
      <c r="I93" s="70" t="s">
        <v>416</v>
      </c>
      <c r="J93" s="70" t="s">
        <v>50</v>
      </c>
      <c r="K93">
        <v>0</v>
      </c>
      <c r="L93">
        <v>4</v>
      </c>
    </row>
    <row r="94" spans="1:12" ht="15" customHeight="1">
      <c r="A94" s="121"/>
      <c r="B94" s="121"/>
      <c r="C94" s="86" t="s">
        <v>139</v>
      </c>
      <c r="G94" s="70" t="s">
        <v>411</v>
      </c>
      <c r="H94" s="70" t="s">
        <v>409</v>
      </c>
      <c r="I94" s="70" t="s">
        <v>416</v>
      </c>
      <c r="J94" s="70" t="s">
        <v>56</v>
      </c>
      <c r="K94" s="70">
        <v>0</v>
      </c>
      <c r="L94">
        <v>0</v>
      </c>
    </row>
    <row r="95" spans="1:12" ht="15" customHeight="1">
      <c r="A95" s="121"/>
      <c r="B95" s="121"/>
      <c r="C95" s="86" t="s">
        <v>142</v>
      </c>
      <c r="D95">
        <v>1</v>
      </c>
      <c r="G95" s="70" t="s">
        <v>411</v>
      </c>
      <c r="H95" s="70" t="s">
        <v>409</v>
      </c>
      <c r="I95" s="70" t="s">
        <v>416</v>
      </c>
      <c r="J95" s="70" t="s">
        <v>368</v>
      </c>
      <c r="K95" s="70">
        <v>0</v>
      </c>
      <c r="L95">
        <v>1</v>
      </c>
    </row>
    <row r="96" spans="1:12" ht="15" customHeight="1">
      <c r="A96" s="121"/>
      <c r="B96" s="120" t="s">
        <v>108</v>
      </c>
      <c r="C96" s="86" t="s">
        <v>158</v>
      </c>
      <c r="D96">
        <v>1</v>
      </c>
      <c r="G96" s="70" t="s">
        <v>411</v>
      </c>
      <c r="H96" s="70" t="s">
        <v>409</v>
      </c>
      <c r="I96" s="70" t="s">
        <v>416</v>
      </c>
      <c r="J96" s="70" t="s">
        <v>367</v>
      </c>
      <c r="K96" s="70">
        <v>0</v>
      </c>
      <c r="L96">
        <v>2</v>
      </c>
    </row>
    <row r="97" spans="1:12" ht="15" customHeight="1">
      <c r="A97" s="121"/>
      <c r="B97" s="121"/>
      <c r="C97" s="86" t="s">
        <v>163</v>
      </c>
      <c r="D97">
        <v>1</v>
      </c>
      <c r="G97" s="70" t="s">
        <v>411</v>
      </c>
      <c r="H97" s="70" t="s">
        <v>409</v>
      </c>
      <c r="I97" s="70" t="s">
        <v>410</v>
      </c>
      <c r="J97" s="70" t="s">
        <v>366</v>
      </c>
      <c r="K97">
        <v>0</v>
      </c>
      <c r="L97">
        <v>3</v>
      </c>
    </row>
    <row r="98" spans="1:12" ht="15" customHeight="1">
      <c r="A98" s="121"/>
      <c r="B98" s="121"/>
      <c r="C98" s="86" t="s">
        <v>275</v>
      </c>
      <c r="G98" s="70" t="s">
        <v>411</v>
      </c>
      <c r="H98" s="70" t="s">
        <v>409</v>
      </c>
      <c r="I98" s="70" t="s">
        <v>410</v>
      </c>
      <c r="J98" s="70" t="s">
        <v>50</v>
      </c>
      <c r="K98">
        <v>-3</v>
      </c>
      <c r="L98">
        <v>0</v>
      </c>
    </row>
    <row r="99" spans="1:12" ht="15" customHeight="1">
      <c r="A99" s="121"/>
      <c r="B99" s="120" t="s">
        <v>144</v>
      </c>
      <c r="C99" s="86" t="s">
        <v>147</v>
      </c>
      <c r="D99">
        <v>1</v>
      </c>
      <c r="G99" s="70" t="s">
        <v>411</v>
      </c>
      <c r="H99" s="70" t="s">
        <v>409</v>
      </c>
      <c r="I99" s="70" t="s">
        <v>410</v>
      </c>
      <c r="J99" s="70" t="s">
        <v>368</v>
      </c>
      <c r="K99" s="70">
        <v>0</v>
      </c>
      <c r="L99">
        <v>1</v>
      </c>
    </row>
    <row r="100" spans="1:12" ht="15" customHeight="1">
      <c r="A100" s="121"/>
      <c r="B100" s="121"/>
      <c r="C100" s="86" t="s">
        <v>151</v>
      </c>
      <c r="D100">
        <v>1</v>
      </c>
      <c r="G100" s="70" t="s">
        <v>411</v>
      </c>
      <c r="H100" s="70" t="s">
        <v>409</v>
      </c>
      <c r="I100" s="70" t="s">
        <v>410</v>
      </c>
      <c r="J100" s="70" t="s">
        <v>367</v>
      </c>
      <c r="K100" s="70">
        <v>0</v>
      </c>
      <c r="L100">
        <v>1</v>
      </c>
    </row>
    <row r="101" spans="1:12" ht="15" customHeight="1">
      <c r="A101" s="121"/>
      <c r="B101" s="121"/>
      <c r="C101" s="86" t="s">
        <v>145</v>
      </c>
      <c r="D101">
        <v>1</v>
      </c>
      <c r="G101" s="70" t="s">
        <v>411</v>
      </c>
      <c r="H101" s="70" t="s">
        <v>409</v>
      </c>
      <c r="I101" s="70" t="s">
        <v>410</v>
      </c>
      <c r="J101" s="70" t="s">
        <v>56</v>
      </c>
      <c r="K101" s="70">
        <v>-1</v>
      </c>
      <c r="L101">
        <v>1</v>
      </c>
    </row>
    <row r="102" spans="1:12" ht="15" customHeight="1">
      <c r="A102" s="121"/>
      <c r="B102" s="121"/>
      <c r="C102" s="86" t="s">
        <v>159</v>
      </c>
      <c r="D102">
        <v>1</v>
      </c>
      <c r="G102" s="70" t="s">
        <v>411</v>
      </c>
      <c r="H102" s="70" t="s">
        <v>409</v>
      </c>
      <c r="I102" s="70" t="s">
        <v>410</v>
      </c>
      <c r="J102" s="70" t="s">
        <v>40</v>
      </c>
      <c r="K102" s="70">
        <v>-5</v>
      </c>
      <c r="L102">
        <v>0</v>
      </c>
    </row>
    <row r="103" spans="1:12" ht="15" customHeight="1">
      <c r="A103" s="121"/>
      <c r="B103" s="121"/>
      <c r="C103" s="86" t="s">
        <v>149</v>
      </c>
      <c r="D103">
        <v>1</v>
      </c>
      <c r="G103" s="70" t="s">
        <v>411</v>
      </c>
      <c r="H103" s="70" t="s">
        <v>409</v>
      </c>
      <c r="I103" s="70" t="s">
        <v>414</v>
      </c>
      <c r="J103" s="70" t="s">
        <v>366</v>
      </c>
      <c r="K103">
        <v>0</v>
      </c>
      <c r="L103">
        <v>3</v>
      </c>
    </row>
    <row r="104" spans="1:12" ht="15" customHeight="1">
      <c r="A104" s="121"/>
      <c r="B104" s="86" t="s">
        <v>137</v>
      </c>
      <c r="C104" s="86" t="s">
        <v>138</v>
      </c>
      <c r="G104" s="70" t="s">
        <v>411</v>
      </c>
      <c r="H104" s="70" t="s">
        <v>409</v>
      </c>
      <c r="I104" s="70" t="s">
        <v>414</v>
      </c>
      <c r="J104" s="70" t="s">
        <v>50</v>
      </c>
      <c r="K104">
        <v>-3</v>
      </c>
      <c r="L104">
        <v>0</v>
      </c>
    </row>
    <row r="105" spans="1:12" ht="15" customHeight="1">
      <c r="A105" s="121"/>
      <c r="B105" s="120" t="s">
        <v>301</v>
      </c>
      <c r="C105" s="86" t="s">
        <v>316</v>
      </c>
      <c r="D105">
        <v>1</v>
      </c>
      <c r="G105" s="70" t="s">
        <v>411</v>
      </c>
      <c r="H105" s="70" t="s">
        <v>409</v>
      </c>
      <c r="I105" s="70" t="s">
        <v>414</v>
      </c>
      <c r="J105" s="70" t="s">
        <v>368</v>
      </c>
      <c r="K105" s="70">
        <v>0</v>
      </c>
      <c r="L105">
        <v>1</v>
      </c>
    </row>
    <row r="106" spans="1:12" ht="15" customHeight="1">
      <c r="A106" s="121"/>
      <c r="B106" s="121"/>
      <c r="C106" s="86" t="s">
        <v>322</v>
      </c>
      <c r="D106">
        <v>1</v>
      </c>
      <c r="G106" s="70" t="s">
        <v>411</v>
      </c>
      <c r="H106" s="70" t="s">
        <v>409</v>
      </c>
      <c r="I106" s="70" t="s">
        <v>414</v>
      </c>
      <c r="J106" s="70" t="s">
        <v>367</v>
      </c>
      <c r="K106" s="70">
        <v>0</v>
      </c>
      <c r="L106">
        <v>1</v>
      </c>
    </row>
    <row r="107" spans="1:12" ht="15" customHeight="1">
      <c r="A107" s="121"/>
      <c r="B107" s="121"/>
      <c r="C107" s="86" t="s">
        <v>302</v>
      </c>
      <c r="D107">
        <v>1</v>
      </c>
      <c r="G107" s="70" t="s">
        <v>411</v>
      </c>
      <c r="H107" s="70" t="s">
        <v>409</v>
      </c>
      <c r="I107" s="70" t="s">
        <v>414</v>
      </c>
      <c r="J107" s="70" t="s">
        <v>56</v>
      </c>
      <c r="K107" s="70">
        <v>-1</v>
      </c>
      <c r="L107">
        <v>1</v>
      </c>
    </row>
    <row r="108" spans="1:12" ht="15" customHeight="1">
      <c r="A108" s="121"/>
      <c r="B108" s="121"/>
      <c r="C108" s="86" t="s">
        <v>320</v>
      </c>
      <c r="D108">
        <v>1</v>
      </c>
      <c r="G108" s="70" t="s">
        <v>411</v>
      </c>
      <c r="H108" s="70" t="s">
        <v>409</v>
      </c>
      <c r="I108" s="70" t="s">
        <v>414</v>
      </c>
      <c r="J108" s="70" t="s">
        <v>40</v>
      </c>
      <c r="K108" s="70">
        <v>-5</v>
      </c>
      <c r="L108">
        <v>0</v>
      </c>
    </row>
    <row r="109" spans="1:12" ht="15" customHeight="1">
      <c r="A109" s="121"/>
      <c r="B109" s="121"/>
      <c r="C109" s="86" t="s">
        <v>321</v>
      </c>
      <c r="D109">
        <v>1</v>
      </c>
      <c r="G109" s="70" t="s">
        <v>411</v>
      </c>
      <c r="H109" s="70" t="s">
        <v>409</v>
      </c>
      <c r="I109" s="70" t="s">
        <v>412</v>
      </c>
      <c r="J109" s="70" t="s">
        <v>50</v>
      </c>
      <c r="K109" s="70">
        <v>0</v>
      </c>
      <c r="L109">
        <v>3</v>
      </c>
    </row>
    <row r="110" spans="1:12" ht="15" customHeight="1">
      <c r="A110" s="120" t="s">
        <v>69</v>
      </c>
      <c r="B110" s="120" t="s">
        <v>115</v>
      </c>
      <c r="C110" s="86" t="s">
        <v>116</v>
      </c>
      <c r="D110">
        <v>1</v>
      </c>
      <c r="G110" s="70" t="s">
        <v>411</v>
      </c>
      <c r="H110" s="70" t="s">
        <v>409</v>
      </c>
      <c r="I110" s="70" t="s">
        <v>412</v>
      </c>
      <c r="J110" s="70" t="s">
        <v>367</v>
      </c>
      <c r="K110" s="70">
        <v>0</v>
      </c>
      <c r="L110">
        <v>1</v>
      </c>
    </row>
    <row r="111" spans="1:12" ht="15" customHeight="1">
      <c r="A111" s="121"/>
      <c r="B111" s="121"/>
      <c r="C111" s="86" t="s">
        <v>127</v>
      </c>
      <c r="D111">
        <v>1</v>
      </c>
      <c r="G111" s="70" t="s">
        <v>411</v>
      </c>
      <c r="H111" s="70" t="s">
        <v>409</v>
      </c>
      <c r="I111" s="70" t="s">
        <v>412</v>
      </c>
      <c r="J111" s="70" t="s">
        <v>366</v>
      </c>
      <c r="K111" s="70">
        <v>0</v>
      </c>
      <c r="L111">
        <v>2</v>
      </c>
    </row>
    <row r="112" spans="1:12" ht="15" customHeight="1">
      <c r="A112" s="121"/>
      <c r="B112" s="121"/>
      <c r="C112" s="86" t="s">
        <v>349</v>
      </c>
      <c r="G112" s="70" t="s">
        <v>411</v>
      </c>
      <c r="H112" s="70" t="s">
        <v>409</v>
      </c>
      <c r="I112" s="70" t="s">
        <v>412</v>
      </c>
      <c r="J112" s="70" t="s">
        <v>368</v>
      </c>
      <c r="K112" s="70">
        <v>0</v>
      </c>
      <c r="L112">
        <v>2</v>
      </c>
    </row>
    <row r="113" spans="1:12" ht="15" customHeight="1">
      <c r="A113" s="121"/>
      <c r="B113" s="120" t="s">
        <v>70</v>
      </c>
      <c r="C113" s="86" t="s">
        <v>121</v>
      </c>
      <c r="D113">
        <v>1</v>
      </c>
      <c r="G113" s="70" t="s">
        <v>411</v>
      </c>
      <c r="H113" s="70" t="s">
        <v>409</v>
      </c>
      <c r="I113" s="70" t="s">
        <v>412</v>
      </c>
      <c r="J113" s="70" t="s">
        <v>56</v>
      </c>
      <c r="K113" s="70">
        <v>0</v>
      </c>
      <c r="L113">
        <v>0</v>
      </c>
    </row>
    <row r="114" spans="1:12" ht="15" customHeight="1">
      <c r="A114" s="121"/>
      <c r="B114" s="121"/>
      <c r="C114" s="86" t="s">
        <v>106</v>
      </c>
      <c r="D114">
        <v>1</v>
      </c>
      <c r="G114" s="70" t="s">
        <v>411</v>
      </c>
      <c r="H114" s="70" t="s">
        <v>409</v>
      </c>
      <c r="I114" s="70" t="s">
        <v>412</v>
      </c>
      <c r="J114" s="70" t="s">
        <v>40</v>
      </c>
      <c r="K114" s="70">
        <v>0</v>
      </c>
      <c r="L114">
        <v>2</v>
      </c>
    </row>
    <row r="115" spans="1:12" ht="15" customHeight="1">
      <c r="A115" s="121"/>
      <c r="B115" s="121"/>
      <c r="C115" s="86" t="s">
        <v>118</v>
      </c>
      <c r="D115">
        <v>1</v>
      </c>
      <c r="G115" s="70" t="s">
        <v>411</v>
      </c>
      <c r="H115" s="70" t="s">
        <v>409</v>
      </c>
      <c r="I115" s="70" t="s">
        <v>417</v>
      </c>
      <c r="J115" s="70" t="s">
        <v>56</v>
      </c>
      <c r="K115" s="70">
        <v>0</v>
      </c>
      <c r="L115">
        <v>3</v>
      </c>
    </row>
    <row r="116" spans="1:12" ht="15" customHeight="1">
      <c r="A116" s="121"/>
      <c r="B116" s="121"/>
      <c r="C116" s="86" t="s">
        <v>71</v>
      </c>
      <c r="D116">
        <v>1</v>
      </c>
      <c r="G116" s="70" t="s">
        <v>411</v>
      </c>
      <c r="H116" s="70" t="s">
        <v>409</v>
      </c>
      <c r="I116" s="70" t="s">
        <v>417</v>
      </c>
      <c r="J116" s="70" t="s">
        <v>50</v>
      </c>
      <c r="K116" s="70">
        <v>-3</v>
      </c>
      <c r="L116">
        <v>3</v>
      </c>
    </row>
    <row r="117" spans="1:12" ht="15" customHeight="1">
      <c r="A117" s="121"/>
      <c r="B117" s="121"/>
      <c r="C117" s="86" t="s">
        <v>92</v>
      </c>
      <c r="G117" s="70" t="s">
        <v>411</v>
      </c>
      <c r="H117" s="70" t="s">
        <v>409</v>
      </c>
      <c r="I117" s="70" t="s">
        <v>417</v>
      </c>
      <c r="J117" s="70" t="s">
        <v>366</v>
      </c>
      <c r="K117" s="70">
        <v>0</v>
      </c>
      <c r="L117">
        <v>4</v>
      </c>
    </row>
    <row r="118" spans="1:12" ht="15" customHeight="1">
      <c r="A118" s="121"/>
      <c r="B118" s="121"/>
      <c r="C118" s="86" t="s">
        <v>81</v>
      </c>
      <c r="D118">
        <v>1</v>
      </c>
      <c r="G118" s="70" t="s">
        <v>411</v>
      </c>
      <c r="H118" s="70" t="s">
        <v>409</v>
      </c>
      <c r="I118" s="70" t="s">
        <v>417</v>
      </c>
      <c r="J118" s="70" t="s">
        <v>367</v>
      </c>
      <c r="K118" s="70">
        <v>0</v>
      </c>
      <c r="L118">
        <v>3</v>
      </c>
    </row>
    <row r="119" spans="1:12" ht="15" customHeight="1">
      <c r="A119" s="121"/>
      <c r="B119" s="121"/>
      <c r="C119" s="86" t="s">
        <v>76</v>
      </c>
      <c r="D119">
        <v>1</v>
      </c>
      <c r="G119" s="70" t="s">
        <v>411</v>
      </c>
      <c r="H119" s="70" t="s">
        <v>409</v>
      </c>
      <c r="I119" s="70" t="s">
        <v>417</v>
      </c>
      <c r="J119" s="70" t="s">
        <v>368</v>
      </c>
      <c r="K119" s="70">
        <v>0</v>
      </c>
      <c r="L119">
        <v>3</v>
      </c>
    </row>
    <row r="120" spans="1:12" ht="15" customHeight="1">
      <c r="A120" s="121"/>
      <c r="B120" s="121"/>
      <c r="C120" s="86" t="s">
        <v>124</v>
      </c>
      <c r="G120" s="70" t="s">
        <v>411</v>
      </c>
      <c r="H120" s="70" t="s">
        <v>409</v>
      </c>
      <c r="I120" s="70" t="s">
        <v>417</v>
      </c>
      <c r="J120" s="70" t="s">
        <v>40</v>
      </c>
      <c r="K120" s="70">
        <v>-4</v>
      </c>
      <c r="L120">
        <v>0</v>
      </c>
    </row>
    <row r="121" spans="1:12" ht="15" customHeight="1">
      <c r="A121" s="121"/>
      <c r="B121" s="121"/>
      <c r="C121" s="86" t="s">
        <v>87</v>
      </c>
      <c r="D121">
        <v>1</v>
      </c>
      <c r="G121" s="70" t="s">
        <v>411</v>
      </c>
      <c r="H121" s="70" t="s">
        <v>409</v>
      </c>
      <c r="I121" s="70" t="s">
        <v>415</v>
      </c>
      <c r="J121" s="70" t="s">
        <v>56</v>
      </c>
      <c r="K121" s="70">
        <v>-1</v>
      </c>
      <c r="L121">
        <v>1</v>
      </c>
    </row>
    <row r="122" spans="1:12" ht="15" customHeight="1">
      <c r="A122" s="121"/>
      <c r="B122" s="121"/>
      <c r="C122" s="86" t="s">
        <v>94</v>
      </c>
      <c r="D122">
        <v>1</v>
      </c>
      <c r="G122" s="70" t="s">
        <v>411</v>
      </c>
      <c r="H122" s="70" t="s">
        <v>409</v>
      </c>
      <c r="I122" s="70" t="s">
        <v>415</v>
      </c>
      <c r="J122" s="70" t="s">
        <v>50</v>
      </c>
      <c r="K122">
        <v>-3</v>
      </c>
      <c r="L122">
        <v>0</v>
      </c>
    </row>
    <row r="123" spans="1:12" ht="15" customHeight="1">
      <c r="A123" s="121"/>
      <c r="B123" s="121"/>
      <c r="C123" s="86" t="s">
        <v>98</v>
      </c>
      <c r="D123">
        <v>1</v>
      </c>
      <c r="G123" s="70" t="s">
        <v>411</v>
      </c>
      <c r="H123" s="70" t="s">
        <v>409</v>
      </c>
      <c r="I123" s="70" t="s">
        <v>415</v>
      </c>
      <c r="J123" s="70" t="s">
        <v>368</v>
      </c>
      <c r="K123" s="70">
        <v>0</v>
      </c>
      <c r="L123">
        <v>2</v>
      </c>
    </row>
    <row r="124" spans="1:12" ht="15" customHeight="1">
      <c r="A124" s="121"/>
      <c r="B124" s="121"/>
      <c r="C124" s="86" t="s">
        <v>100</v>
      </c>
      <c r="D124">
        <v>1</v>
      </c>
      <c r="G124" s="70" t="s">
        <v>411</v>
      </c>
      <c r="H124" s="70" t="s">
        <v>409</v>
      </c>
      <c r="I124" s="70" t="s">
        <v>415</v>
      </c>
      <c r="J124" s="70" t="s">
        <v>367</v>
      </c>
      <c r="K124" s="70">
        <v>0</v>
      </c>
      <c r="L124">
        <v>2</v>
      </c>
    </row>
    <row r="125" spans="1:12" ht="15" customHeight="1">
      <c r="A125" s="121"/>
      <c r="B125" s="121"/>
      <c r="C125" s="86" t="s">
        <v>103</v>
      </c>
      <c r="D125">
        <v>1</v>
      </c>
      <c r="G125" s="70" t="s">
        <v>411</v>
      </c>
      <c r="H125" s="70" t="s">
        <v>409</v>
      </c>
      <c r="I125" s="70" t="s">
        <v>415</v>
      </c>
      <c r="J125" s="70" t="s">
        <v>56</v>
      </c>
      <c r="K125" s="70">
        <v>-1</v>
      </c>
      <c r="L125">
        <v>1</v>
      </c>
    </row>
    <row r="126" spans="1:12" ht="15" customHeight="1">
      <c r="A126" s="121"/>
      <c r="B126" s="120" t="s">
        <v>108</v>
      </c>
      <c r="C126" s="86" t="s">
        <v>113</v>
      </c>
      <c r="D126">
        <v>1</v>
      </c>
      <c r="G126" s="70" t="s">
        <v>411</v>
      </c>
      <c r="H126" s="70" t="s">
        <v>409</v>
      </c>
      <c r="I126" s="70" t="s">
        <v>415</v>
      </c>
      <c r="J126" s="70" t="s">
        <v>40</v>
      </c>
      <c r="K126" s="70">
        <v>-5</v>
      </c>
      <c r="L126">
        <v>2</v>
      </c>
    </row>
    <row r="127" spans="1:12" ht="15" customHeight="1">
      <c r="A127" s="121"/>
      <c r="B127" s="121"/>
      <c r="C127" s="86" t="s">
        <v>111</v>
      </c>
      <c r="D127">
        <v>1</v>
      </c>
      <c r="G127" s="70" t="s">
        <v>376</v>
      </c>
      <c r="H127" s="70" t="s">
        <v>177</v>
      </c>
      <c r="I127" s="70" t="s">
        <v>390</v>
      </c>
      <c r="J127" s="70" t="s">
        <v>368</v>
      </c>
      <c r="K127" s="70">
        <v>0</v>
      </c>
      <c r="L127">
        <v>2</v>
      </c>
    </row>
    <row r="128" spans="1:12" ht="15" customHeight="1">
      <c r="A128" s="121"/>
      <c r="B128" s="121"/>
      <c r="C128" s="86" t="s">
        <v>109</v>
      </c>
      <c r="D128">
        <v>1</v>
      </c>
      <c r="G128" s="70" t="s">
        <v>376</v>
      </c>
      <c r="H128" s="70" t="s">
        <v>177</v>
      </c>
      <c r="I128" s="70" t="s">
        <v>390</v>
      </c>
      <c r="J128" s="70" t="s">
        <v>369</v>
      </c>
      <c r="K128" s="70">
        <v>0</v>
      </c>
      <c r="L128">
        <v>1</v>
      </c>
    </row>
    <row r="129" spans="1:12" ht="15" customHeight="1">
      <c r="A129" s="121"/>
      <c r="B129" s="86" t="s">
        <v>347</v>
      </c>
      <c r="C129" s="86" t="s">
        <v>348</v>
      </c>
      <c r="G129" s="70" t="s">
        <v>376</v>
      </c>
      <c r="H129" s="70" t="s">
        <v>177</v>
      </c>
      <c r="I129" s="70" t="s">
        <v>390</v>
      </c>
      <c r="J129" s="70" t="s">
        <v>40</v>
      </c>
      <c r="K129" s="70">
        <v>0</v>
      </c>
      <c r="L129">
        <v>1</v>
      </c>
    </row>
    <row r="130" spans="1:12" ht="15" customHeight="1">
      <c r="A130" s="120" t="s">
        <v>629</v>
      </c>
      <c r="B130" s="120" t="s">
        <v>629</v>
      </c>
      <c r="C130" s="86" t="s">
        <v>629</v>
      </c>
      <c r="G130" s="70" t="s">
        <v>376</v>
      </c>
      <c r="H130" s="70" t="s">
        <v>177</v>
      </c>
      <c r="I130" s="70" t="s">
        <v>390</v>
      </c>
      <c r="J130" s="70" t="s">
        <v>368</v>
      </c>
      <c r="K130" s="70">
        <v>0</v>
      </c>
      <c r="L130">
        <v>2</v>
      </c>
    </row>
    <row r="131" spans="1:12" ht="15" customHeight="1">
      <c r="A131" s="121"/>
      <c r="B131" s="121"/>
      <c r="C131" s="86" t="s">
        <v>284</v>
      </c>
      <c r="D131">
        <v>1</v>
      </c>
      <c r="G131" s="70" t="s">
        <v>376</v>
      </c>
      <c r="H131" s="70" t="s">
        <v>177</v>
      </c>
      <c r="I131" s="70" t="s">
        <v>390</v>
      </c>
      <c r="J131" s="70" t="s">
        <v>369</v>
      </c>
      <c r="K131" s="70">
        <v>0</v>
      </c>
      <c r="L131">
        <v>1</v>
      </c>
    </row>
    <row r="132" spans="1:12" ht="15" customHeight="1">
      <c r="A132" s="121"/>
      <c r="B132" s="121"/>
      <c r="C132" s="86" t="s">
        <v>286</v>
      </c>
      <c r="D132">
        <v>1</v>
      </c>
      <c r="G132" s="70" t="s">
        <v>376</v>
      </c>
      <c r="H132" s="70" t="s">
        <v>177</v>
      </c>
      <c r="I132" s="70" t="s">
        <v>390</v>
      </c>
      <c r="J132" s="70" t="s">
        <v>40</v>
      </c>
      <c r="K132" s="70">
        <v>0</v>
      </c>
      <c r="L132">
        <v>1</v>
      </c>
    </row>
    <row r="133" spans="1:12" ht="15" customHeight="1">
      <c r="G133" s="70" t="s">
        <v>376</v>
      </c>
      <c r="H133" s="70" t="s">
        <v>177</v>
      </c>
      <c r="I133" s="70" t="s">
        <v>391</v>
      </c>
      <c r="J133" s="70" t="s">
        <v>368</v>
      </c>
      <c r="K133" s="70">
        <v>0</v>
      </c>
      <c r="L133">
        <v>2</v>
      </c>
    </row>
    <row r="134" spans="1:12" ht="15" customHeight="1">
      <c r="G134" s="70" t="s">
        <v>376</v>
      </c>
      <c r="H134" s="70" t="s">
        <v>177</v>
      </c>
      <c r="I134" s="70" t="s">
        <v>391</v>
      </c>
      <c r="J134" s="70" t="s">
        <v>366</v>
      </c>
      <c r="K134" s="70">
        <v>0</v>
      </c>
      <c r="L134">
        <v>1</v>
      </c>
    </row>
    <row r="135" spans="1:12" ht="15" customHeight="1">
      <c r="G135" s="70" t="s">
        <v>376</v>
      </c>
      <c r="H135" s="70" t="s">
        <v>177</v>
      </c>
      <c r="I135" s="70" t="s">
        <v>391</v>
      </c>
      <c r="J135" s="70" t="s">
        <v>40</v>
      </c>
      <c r="K135" s="70">
        <v>0</v>
      </c>
      <c r="L135">
        <v>1</v>
      </c>
    </row>
    <row r="136" spans="1:12" ht="15" customHeight="1">
      <c r="G136" s="70" t="s">
        <v>376</v>
      </c>
      <c r="H136" s="70" t="s">
        <v>420</v>
      </c>
      <c r="I136" s="70" t="s">
        <v>421</v>
      </c>
      <c r="J136" s="70" t="s">
        <v>50</v>
      </c>
      <c r="K136" s="70">
        <v>0</v>
      </c>
      <c r="L136">
        <v>3</v>
      </c>
    </row>
    <row r="137" spans="1:12" ht="15" customHeight="1">
      <c r="G137" s="70" t="s">
        <v>376</v>
      </c>
      <c r="H137" s="70" t="s">
        <v>420</v>
      </c>
      <c r="I137" s="70" t="s">
        <v>421</v>
      </c>
      <c r="J137" s="70" t="s">
        <v>40</v>
      </c>
      <c r="K137" s="70">
        <v>0</v>
      </c>
      <c r="L137">
        <v>2</v>
      </c>
    </row>
    <row r="138" spans="1:12" ht="15" customHeight="1">
      <c r="G138" s="70" t="s">
        <v>376</v>
      </c>
      <c r="H138" s="70" t="s">
        <v>420</v>
      </c>
      <c r="I138" s="70" t="s">
        <v>435</v>
      </c>
      <c r="J138" s="70" t="s">
        <v>50</v>
      </c>
      <c r="K138" s="70">
        <v>0</v>
      </c>
      <c r="L138">
        <v>1</v>
      </c>
    </row>
    <row r="139" spans="1:12" ht="15" customHeight="1">
      <c r="G139" s="70" t="s">
        <v>376</v>
      </c>
      <c r="H139" s="70" t="s">
        <v>420</v>
      </c>
      <c r="I139" s="70" t="s">
        <v>435</v>
      </c>
      <c r="J139" s="70" t="s">
        <v>40</v>
      </c>
      <c r="K139" s="70">
        <v>0</v>
      </c>
      <c r="L139">
        <v>1</v>
      </c>
    </row>
    <row r="140" spans="1:12" ht="15" customHeight="1">
      <c r="G140" s="70" t="s">
        <v>376</v>
      </c>
      <c r="H140" s="70" t="s">
        <v>420</v>
      </c>
      <c r="I140" s="70" t="s">
        <v>429</v>
      </c>
      <c r="J140" s="70" t="s">
        <v>50</v>
      </c>
      <c r="K140" s="70">
        <v>0</v>
      </c>
      <c r="L140">
        <v>1</v>
      </c>
    </row>
    <row r="141" spans="1:12" ht="15" customHeight="1">
      <c r="G141" s="70" t="s">
        <v>376</v>
      </c>
      <c r="H141" s="70" t="s">
        <v>420</v>
      </c>
      <c r="I141" s="70" t="s">
        <v>429</v>
      </c>
      <c r="J141" s="70" t="s">
        <v>40</v>
      </c>
      <c r="K141" s="70">
        <v>0</v>
      </c>
      <c r="L141">
        <v>1</v>
      </c>
    </row>
    <row r="142" spans="1:12" ht="15" customHeight="1">
      <c r="G142" s="70" t="s">
        <v>376</v>
      </c>
      <c r="H142" s="70" t="s">
        <v>420</v>
      </c>
      <c r="I142" s="70" t="s">
        <v>431</v>
      </c>
      <c r="J142" s="70" t="s">
        <v>50</v>
      </c>
      <c r="K142" s="70">
        <v>0</v>
      </c>
      <c r="L142">
        <v>1</v>
      </c>
    </row>
    <row r="143" spans="1:12" ht="15" customHeight="1">
      <c r="G143" s="70" t="s">
        <v>376</v>
      </c>
      <c r="H143" s="70" t="s">
        <v>420</v>
      </c>
      <c r="I143" s="70" t="s">
        <v>431</v>
      </c>
      <c r="J143" s="70" t="s">
        <v>40</v>
      </c>
      <c r="K143" s="70">
        <v>0</v>
      </c>
      <c r="L143">
        <v>1</v>
      </c>
    </row>
    <row r="144" spans="1:12" ht="15" customHeight="1">
      <c r="G144" s="70" t="s">
        <v>376</v>
      </c>
      <c r="H144" s="70" t="s">
        <v>137</v>
      </c>
      <c r="I144" s="70" t="s">
        <v>445</v>
      </c>
      <c r="J144" s="70" t="s">
        <v>56</v>
      </c>
      <c r="K144" s="70">
        <v>0</v>
      </c>
      <c r="L144">
        <v>1</v>
      </c>
    </row>
    <row r="145" spans="7:12" ht="15" customHeight="1">
      <c r="G145" s="70" t="s">
        <v>376</v>
      </c>
      <c r="H145" s="70" t="s">
        <v>137</v>
      </c>
      <c r="I145" s="70" t="s">
        <v>445</v>
      </c>
      <c r="J145" s="70" t="s">
        <v>369</v>
      </c>
      <c r="K145" s="70">
        <v>0</v>
      </c>
      <c r="L145">
        <v>1</v>
      </c>
    </row>
    <row r="146" spans="7:12" ht="15" customHeight="1">
      <c r="G146" s="70" t="s">
        <v>376</v>
      </c>
      <c r="H146" s="70" t="s">
        <v>137</v>
      </c>
      <c r="I146" s="70" t="s">
        <v>445</v>
      </c>
      <c r="J146" s="70" t="s">
        <v>40</v>
      </c>
      <c r="K146" s="70">
        <v>0</v>
      </c>
      <c r="L146">
        <v>1</v>
      </c>
    </row>
    <row r="147" spans="7:12" ht="15" customHeight="1">
      <c r="G147" s="70" t="s">
        <v>376</v>
      </c>
      <c r="H147" s="70" t="s">
        <v>115</v>
      </c>
      <c r="I147" s="70" t="s">
        <v>377</v>
      </c>
      <c r="J147" s="70" t="s">
        <v>366</v>
      </c>
      <c r="K147" s="70">
        <v>-1</v>
      </c>
      <c r="L147">
        <v>1</v>
      </c>
    </row>
    <row r="148" spans="7:12" ht="15" customHeight="1">
      <c r="G148" s="70" t="s">
        <v>376</v>
      </c>
      <c r="H148" s="70" t="s">
        <v>115</v>
      </c>
      <c r="I148" s="70" t="s">
        <v>377</v>
      </c>
      <c r="J148" s="70" t="s">
        <v>367</v>
      </c>
      <c r="K148" s="70">
        <v>-1</v>
      </c>
      <c r="L148">
        <v>2</v>
      </c>
    </row>
    <row r="149" spans="7:12" ht="15" customHeight="1">
      <c r="G149" s="70" t="s">
        <v>376</v>
      </c>
      <c r="H149" s="70" t="s">
        <v>115</v>
      </c>
      <c r="I149" s="70" t="s">
        <v>377</v>
      </c>
      <c r="J149" s="70" t="s">
        <v>50</v>
      </c>
      <c r="K149" s="70">
        <v>0</v>
      </c>
      <c r="L149">
        <v>1</v>
      </c>
    </row>
    <row r="150" spans="7:12" ht="15" customHeight="1">
      <c r="G150" s="70" t="s">
        <v>376</v>
      </c>
      <c r="H150" s="70" t="s">
        <v>115</v>
      </c>
      <c r="I150" s="70" t="s">
        <v>377</v>
      </c>
      <c r="J150" s="70" t="s">
        <v>368</v>
      </c>
      <c r="K150" s="70">
        <v>0</v>
      </c>
      <c r="L150">
        <v>2</v>
      </c>
    </row>
    <row r="151" spans="7:12" ht="15" customHeight="1">
      <c r="G151" s="70" t="s">
        <v>376</v>
      </c>
      <c r="H151" s="70" t="s">
        <v>115</v>
      </c>
      <c r="I151" s="70" t="s">
        <v>377</v>
      </c>
      <c r="J151" s="70" t="s">
        <v>56</v>
      </c>
      <c r="K151" s="70">
        <v>-1</v>
      </c>
      <c r="L151">
        <v>1</v>
      </c>
    </row>
    <row r="152" spans="7:12" ht="15" customHeight="1">
      <c r="G152" s="70" t="s">
        <v>376</v>
      </c>
      <c r="H152" s="70" t="s">
        <v>115</v>
      </c>
      <c r="I152" s="70" t="s">
        <v>377</v>
      </c>
      <c r="J152" s="70" t="s">
        <v>40</v>
      </c>
      <c r="K152" s="70">
        <v>0</v>
      </c>
      <c r="L152">
        <v>1</v>
      </c>
    </row>
    <row r="153" spans="7:12" ht="15" customHeight="1">
      <c r="G153" s="70" t="s">
        <v>376</v>
      </c>
      <c r="H153" s="70" t="s">
        <v>342</v>
      </c>
      <c r="I153" s="70" t="s">
        <v>394</v>
      </c>
      <c r="J153" s="70" t="s">
        <v>367</v>
      </c>
      <c r="K153" s="70">
        <v>0</v>
      </c>
      <c r="L153">
        <v>4</v>
      </c>
    </row>
    <row r="154" spans="7:12" ht="15" customHeight="1">
      <c r="G154" s="70" t="s">
        <v>376</v>
      </c>
      <c r="H154" s="70" t="s">
        <v>342</v>
      </c>
      <c r="I154" s="70" t="s">
        <v>394</v>
      </c>
      <c r="J154" s="70" t="s">
        <v>366</v>
      </c>
      <c r="K154" s="70">
        <v>0</v>
      </c>
      <c r="L154">
        <v>1</v>
      </c>
    </row>
    <row r="155" spans="7:12" ht="15" customHeight="1">
      <c r="G155" s="70" t="s">
        <v>376</v>
      </c>
      <c r="H155" s="70" t="s">
        <v>342</v>
      </c>
      <c r="I155" s="70" t="s">
        <v>394</v>
      </c>
      <c r="J155" s="70" t="s">
        <v>56</v>
      </c>
      <c r="K155" s="70">
        <v>-2</v>
      </c>
      <c r="L155">
        <v>0</v>
      </c>
    </row>
    <row r="156" spans="7:12" ht="15" customHeight="1">
      <c r="G156" s="70" t="s">
        <v>376</v>
      </c>
      <c r="H156" s="70" t="s">
        <v>342</v>
      </c>
      <c r="I156" s="70" t="s">
        <v>394</v>
      </c>
      <c r="J156" s="70" t="s">
        <v>50</v>
      </c>
      <c r="K156" s="70">
        <v>-2</v>
      </c>
      <c r="L156">
        <v>0</v>
      </c>
    </row>
    <row r="157" spans="7:12" ht="15" customHeight="1">
      <c r="G157" s="70" t="s">
        <v>376</v>
      </c>
      <c r="H157" s="70" t="s">
        <v>342</v>
      </c>
      <c r="I157" s="70" t="s">
        <v>394</v>
      </c>
      <c r="J157" s="70" t="s">
        <v>368</v>
      </c>
      <c r="K157" s="70">
        <v>0</v>
      </c>
      <c r="L157">
        <v>1</v>
      </c>
    </row>
    <row r="158" spans="7:12" ht="15" customHeight="1">
      <c r="G158" s="70" t="s">
        <v>376</v>
      </c>
      <c r="H158" s="70" t="s">
        <v>342</v>
      </c>
      <c r="I158" s="70" t="s">
        <v>394</v>
      </c>
      <c r="J158" s="70" t="s">
        <v>40</v>
      </c>
      <c r="K158" s="70">
        <v>0</v>
      </c>
      <c r="L158">
        <v>1</v>
      </c>
    </row>
    <row r="159" spans="7:12" ht="15" customHeight="1">
      <c r="G159" s="70" t="s">
        <v>376</v>
      </c>
      <c r="H159" s="70" t="s">
        <v>342</v>
      </c>
      <c r="I159" s="70" t="s">
        <v>395</v>
      </c>
      <c r="J159" s="70" t="s">
        <v>366</v>
      </c>
      <c r="K159" s="70">
        <v>0</v>
      </c>
      <c r="L159">
        <v>1</v>
      </c>
    </row>
    <row r="160" spans="7:12" ht="15" customHeight="1">
      <c r="G160" s="70" t="s">
        <v>376</v>
      </c>
      <c r="H160" s="70" t="s">
        <v>342</v>
      </c>
      <c r="I160" s="70" t="s">
        <v>395</v>
      </c>
      <c r="J160" s="70" t="s">
        <v>50</v>
      </c>
      <c r="K160" s="70">
        <v>-1</v>
      </c>
      <c r="L160">
        <v>2</v>
      </c>
    </row>
    <row r="161" spans="7:12" ht="15" customHeight="1">
      <c r="G161" s="70" t="s">
        <v>376</v>
      </c>
      <c r="H161" s="70" t="s">
        <v>342</v>
      </c>
      <c r="I161" s="70" t="s">
        <v>395</v>
      </c>
      <c r="J161" s="70" t="s">
        <v>366</v>
      </c>
      <c r="K161" s="70">
        <v>0</v>
      </c>
      <c r="L161">
        <v>2</v>
      </c>
    </row>
    <row r="162" spans="7:12" ht="15" customHeight="1">
      <c r="G162" s="70" t="s">
        <v>376</v>
      </c>
      <c r="H162" s="70" t="s">
        <v>342</v>
      </c>
      <c r="I162" s="70" t="s">
        <v>395</v>
      </c>
      <c r="J162" s="70" t="s">
        <v>367</v>
      </c>
      <c r="K162" s="70">
        <v>0</v>
      </c>
      <c r="L162">
        <v>2</v>
      </c>
    </row>
    <row r="163" spans="7:12" ht="15" customHeight="1">
      <c r="G163" s="70" t="s">
        <v>376</v>
      </c>
      <c r="H163" s="70" t="s">
        <v>342</v>
      </c>
      <c r="I163" s="70" t="s">
        <v>395</v>
      </c>
      <c r="J163" s="70" t="s">
        <v>56</v>
      </c>
      <c r="K163" s="70">
        <v>0</v>
      </c>
      <c r="L163">
        <v>2</v>
      </c>
    </row>
    <row r="164" spans="7:12" ht="15" customHeight="1">
      <c r="G164" s="70" t="s">
        <v>376</v>
      </c>
      <c r="H164" s="70" t="s">
        <v>342</v>
      </c>
      <c r="I164" s="70" t="s">
        <v>395</v>
      </c>
      <c r="J164" s="70" t="s">
        <v>40</v>
      </c>
      <c r="K164" s="70">
        <v>0</v>
      </c>
      <c r="L164">
        <v>0</v>
      </c>
    </row>
    <row r="165" spans="7:12" ht="15" customHeight="1">
      <c r="G165" s="70" t="s">
        <v>376</v>
      </c>
      <c r="H165" s="70" t="s">
        <v>342</v>
      </c>
      <c r="I165" s="70" t="s">
        <v>396</v>
      </c>
      <c r="J165" s="70" t="s">
        <v>366</v>
      </c>
      <c r="K165" s="70">
        <v>0</v>
      </c>
      <c r="L165">
        <v>3</v>
      </c>
    </row>
    <row r="166" spans="7:12" ht="15" customHeight="1">
      <c r="G166" s="70" t="s">
        <v>376</v>
      </c>
      <c r="H166" s="70" t="s">
        <v>342</v>
      </c>
      <c r="I166" s="70" t="s">
        <v>396</v>
      </c>
      <c r="J166" s="70" t="s">
        <v>40</v>
      </c>
      <c r="K166" s="70">
        <v>0</v>
      </c>
      <c r="L166">
        <v>2</v>
      </c>
    </row>
    <row r="167" spans="7:12" ht="15" customHeight="1">
      <c r="G167" s="70" t="s">
        <v>376</v>
      </c>
      <c r="H167" s="70" t="s">
        <v>342</v>
      </c>
      <c r="I167" s="70" t="s">
        <v>282</v>
      </c>
      <c r="J167" s="70" t="s">
        <v>366</v>
      </c>
      <c r="K167" s="70">
        <v>0</v>
      </c>
      <c r="L167">
        <v>3</v>
      </c>
    </row>
    <row r="168" spans="7:12" ht="15" customHeight="1">
      <c r="G168" s="70" t="s">
        <v>376</v>
      </c>
      <c r="H168" s="70" t="s">
        <v>342</v>
      </c>
      <c r="I168" s="70" t="s">
        <v>282</v>
      </c>
      <c r="J168" s="70" t="s">
        <v>40</v>
      </c>
      <c r="K168" s="70">
        <v>0</v>
      </c>
      <c r="L168">
        <v>2</v>
      </c>
    </row>
    <row r="169" spans="7:12" ht="15" customHeight="1">
      <c r="G169" s="70" t="s">
        <v>376</v>
      </c>
      <c r="H169" s="70" t="s">
        <v>342</v>
      </c>
      <c r="I169" s="70" t="s">
        <v>398</v>
      </c>
      <c r="J169" s="70" t="s">
        <v>56</v>
      </c>
      <c r="K169" s="70">
        <v>0</v>
      </c>
      <c r="L169">
        <v>2</v>
      </c>
    </row>
    <row r="170" spans="7:12" ht="15" customHeight="1">
      <c r="G170" s="70" t="s">
        <v>376</v>
      </c>
      <c r="H170" s="70" t="s">
        <v>342</v>
      </c>
      <c r="I170" s="70" t="s">
        <v>398</v>
      </c>
      <c r="J170" s="70" t="s">
        <v>50</v>
      </c>
      <c r="K170" s="70">
        <v>0</v>
      </c>
      <c r="L170">
        <v>1</v>
      </c>
    </row>
    <row r="171" spans="7:12" ht="15" customHeight="1">
      <c r="G171" s="70" t="s">
        <v>376</v>
      </c>
      <c r="H171" s="70" t="s">
        <v>342</v>
      </c>
      <c r="I171" s="70" t="s">
        <v>398</v>
      </c>
      <c r="J171" s="70" t="s">
        <v>367</v>
      </c>
      <c r="K171" s="70">
        <v>0</v>
      </c>
      <c r="L171">
        <v>1</v>
      </c>
    </row>
    <row r="172" spans="7:12" ht="15" customHeight="1">
      <c r="G172" s="70" t="s">
        <v>376</v>
      </c>
      <c r="H172" s="70" t="s">
        <v>342</v>
      </c>
      <c r="I172" s="70" t="s">
        <v>398</v>
      </c>
      <c r="J172" s="70" t="s">
        <v>368</v>
      </c>
      <c r="K172" s="70">
        <v>0</v>
      </c>
      <c r="L172">
        <v>0</v>
      </c>
    </row>
    <row r="173" spans="7:12" ht="15" customHeight="1">
      <c r="G173" s="70" t="s">
        <v>376</v>
      </c>
      <c r="H173" s="70" t="s">
        <v>342</v>
      </c>
      <c r="I173" s="70" t="s">
        <v>398</v>
      </c>
      <c r="J173" s="70" t="s">
        <v>366</v>
      </c>
      <c r="K173" s="70">
        <v>0</v>
      </c>
      <c r="L173">
        <v>1</v>
      </c>
    </row>
    <row r="174" spans="7:12" ht="15" customHeight="1">
      <c r="G174" s="70" t="s">
        <v>376</v>
      </c>
      <c r="H174" s="70" t="s">
        <v>342</v>
      </c>
      <c r="I174" s="70" t="s">
        <v>398</v>
      </c>
      <c r="J174" s="70" t="s">
        <v>40</v>
      </c>
      <c r="K174" s="70">
        <v>0</v>
      </c>
      <c r="L174">
        <v>2</v>
      </c>
    </row>
    <row r="175" spans="7:12" ht="15" customHeight="1">
      <c r="G175" s="70" t="s">
        <v>376</v>
      </c>
      <c r="H175" s="70" t="s">
        <v>342</v>
      </c>
      <c r="I175" s="70" t="s">
        <v>397</v>
      </c>
      <c r="J175" s="70" t="s">
        <v>366</v>
      </c>
      <c r="K175" s="70">
        <v>0</v>
      </c>
      <c r="L175">
        <v>2</v>
      </c>
    </row>
    <row r="176" spans="7:12" ht="15" customHeight="1">
      <c r="G176" s="70" t="s">
        <v>376</v>
      </c>
      <c r="H176" s="70" t="s">
        <v>342</v>
      </c>
      <c r="I176" s="70" t="s">
        <v>397</v>
      </c>
      <c r="J176" s="70" t="s">
        <v>56</v>
      </c>
      <c r="K176" s="70">
        <v>0</v>
      </c>
      <c r="L176">
        <v>1</v>
      </c>
    </row>
    <row r="177" spans="7:12" ht="15" customHeight="1">
      <c r="G177" s="70" t="s">
        <v>376</v>
      </c>
      <c r="H177" s="70" t="s">
        <v>342</v>
      </c>
      <c r="I177" s="70" t="s">
        <v>397</v>
      </c>
      <c r="J177" s="70" t="s">
        <v>50</v>
      </c>
      <c r="K177" s="70">
        <v>0</v>
      </c>
      <c r="L177">
        <v>2</v>
      </c>
    </row>
    <row r="178" spans="7:12" ht="15" customHeight="1">
      <c r="G178" s="70" t="s">
        <v>376</v>
      </c>
      <c r="H178" s="70" t="s">
        <v>342</v>
      </c>
      <c r="I178" s="70" t="s">
        <v>397</v>
      </c>
      <c r="J178" s="70" t="s">
        <v>367</v>
      </c>
      <c r="K178" s="70">
        <v>-1</v>
      </c>
      <c r="L178">
        <v>3</v>
      </c>
    </row>
    <row r="179" spans="7:12" ht="15" customHeight="1">
      <c r="G179" s="70" t="s">
        <v>376</v>
      </c>
      <c r="H179" s="70" t="s">
        <v>342</v>
      </c>
      <c r="I179" s="70" t="s">
        <v>397</v>
      </c>
      <c r="J179" s="70" t="s">
        <v>368</v>
      </c>
      <c r="K179" s="70">
        <v>0</v>
      </c>
      <c r="L179">
        <v>2</v>
      </c>
    </row>
    <row r="180" spans="7:12" ht="15" customHeight="1">
      <c r="G180" s="70" t="s">
        <v>376</v>
      </c>
      <c r="H180" s="70" t="s">
        <v>342</v>
      </c>
      <c r="I180" s="70" t="s">
        <v>397</v>
      </c>
      <c r="J180" s="70" t="s">
        <v>40</v>
      </c>
      <c r="K180" s="70">
        <v>0</v>
      </c>
      <c r="L180">
        <v>1</v>
      </c>
    </row>
    <row r="181" spans="7:12" ht="15" customHeight="1">
      <c r="G181" s="70" t="s">
        <v>376</v>
      </c>
      <c r="H181" s="70" t="s">
        <v>402</v>
      </c>
      <c r="I181" s="70" t="s">
        <v>403</v>
      </c>
      <c r="J181" s="70" t="s">
        <v>56</v>
      </c>
      <c r="K181" s="70">
        <v>0</v>
      </c>
      <c r="L181">
        <v>0</v>
      </c>
    </row>
    <row r="182" spans="7:12" ht="15" customHeight="1">
      <c r="G182" s="70" t="s">
        <v>376</v>
      </c>
      <c r="H182" s="70" t="s">
        <v>402</v>
      </c>
      <c r="I182" s="70" t="s">
        <v>403</v>
      </c>
      <c r="J182" s="70" t="s">
        <v>366</v>
      </c>
      <c r="K182" s="70">
        <v>-1</v>
      </c>
      <c r="L182">
        <v>2</v>
      </c>
    </row>
    <row r="183" spans="7:12" ht="15" customHeight="1">
      <c r="G183" s="70" t="s">
        <v>376</v>
      </c>
      <c r="H183" s="70" t="s">
        <v>402</v>
      </c>
      <c r="I183" s="70" t="s">
        <v>403</v>
      </c>
      <c r="J183" s="70" t="s">
        <v>50</v>
      </c>
      <c r="K183" s="70">
        <v>0</v>
      </c>
      <c r="L183">
        <v>2</v>
      </c>
    </row>
    <row r="184" spans="7:12" ht="15" customHeight="1">
      <c r="G184" s="70" t="s">
        <v>376</v>
      </c>
      <c r="H184" s="70" t="s">
        <v>402</v>
      </c>
      <c r="I184" s="70" t="s">
        <v>403</v>
      </c>
      <c r="J184" s="70" t="s">
        <v>367</v>
      </c>
      <c r="K184" s="70">
        <v>0</v>
      </c>
      <c r="L184">
        <v>0</v>
      </c>
    </row>
    <row r="185" spans="7:12" ht="15" customHeight="1">
      <c r="G185" s="70" t="s">
        <v>376</v>
      </c>
      <c r="H185" s="70" t="s">
        <v>402</v>
      </c>
      <c r="I185" s="70" t="s">
        <v>403</v>
      </c>
      <c r="J185" s="70" t="s">
        <v>368</v>
      </c>
      <c r="K185" s="70">
        <v>-1</v>
      </c>
      <c r="L185">
        <v>0</v>
      </c>
    </row>
    <row r="186" spans="7:12" ht="15" customHeight="1">
      <c r="G186" s="70" t="s">
        <v>376</v>
      </c>
      <c r="H186" s="70" t="s">
        <v>402</v>
      </c>
      <c r="I186" s="70" t="s">
        <v>403</v>
      </c>
      <c r="J186" s="70" t="s">
        <v>40</v>
      </c>
      <c r="K186" s="70">
        <v>0</v>
      </c>
      <c r="L186">
        <v>3</v>
      </c>
    </row>
    <row r="187" spans="7:12" ht="15" customHeight="1">
      <c r="G187" s="70" t="s">
        <v>376</v>
      </c>
      <c r="H187" s="70" t="s">
        <v>402</v>
      </c>
      <c r="I187" s="70" t="s">
        <v>405</v>
      </c>
      <c r="J187" s="70" t="s">
        <v>368</v>
      </c>
      <c r="K187" s="70">
        <v>0</v>
      </c>
      <c r="L187">
        <v>3</v>
      </c>
    </row>
    <row r="188" spans="7:12" ht="15" customHeight="1">
      <c r="G188" s="70" t="s">
        <v>376</v>
      </c>
      <c r="H188" s="70" t="s">
        <v>402</v>
      </c>
      <c r="I188" s="70" t="s">
        <v>405</v>
      </c>
      <c r="J188" s="70" t="s">
        <v>56</v>
      </c>
      <c r="K188" s="70">
        <v>-1</v>
      </c>
      <c r="L188">
        <v>2</v>
      </c>
    </row>
    <row r="189" spans="7:12" ht="15" customHeight="1">
      <c r="G189" s="70" t="s">
        <v>376</v>
      </c>
      <c r="H189" s="70" t="s">
        <v>402</v>
      </c>
      <c r="I189" s="70" t="s">
        <v>405</v>
      </c>
      <c r="J189" s="70" t="s">
        <v>366</v>
      </c>
      <c r="K189" s="70">
        <v>-1</v>
      </c>
      <c r="L189">
        <v>3</v>
      </c>
    </row>
    <row r="190" spans="7:12" ht="15" customHeight="1">
      <c r="G190" s="70" t="s">
        <v>376</v>
      </c>
      <c r="H190" s="70" t="s">
        <v>402</v>
      </c>
      <c r="I190" s="70" t="s">
        <v>405</v>
      </c>
      <c r="J190" s="70" t="s">
        <v>50</v>
      </c>
      <c r="K190" s="70">
        <v>0</v>
      </c>
      <c r="L190">
        <v>3</v>
      </c>
    </row>
    <row r="191" spans="7:12" ht="15" customHeight="1">
      <c r="G191" s="70" t="s">
        <v>376</v>
      </c>
      <c r="H191" s="70" t="s">
        <v>402</v>
      </c>
      <c r="I191" s="70" t="s">
        <v>405</v>
      </c>
      <c r="J191" s="70" t="s">
        <v>367</v>
      </c>
      <c r="K191" s="70">
        <v>-1</v>
      </c>
      <c r="L191">
        <v>4</v>
      </c>
    </row>
    <row r="192" spans="7:12" ht="15" customHeight="1">
      <c r="G192" s="70" t="s">
        <v>376</v>
      </c>
      <c r="H192" s="70" t="s">
        <v>402</v>
      </c>
      <c r="I192" s="70" t="s">
        <v>405</v>
      </c>
      <c r="J192" s="70" t="s">
        <v>40</v>
      </c>
      <c r="K192" s="70">
        <v>0</v>
      </c>
      <c r="L192">
        <v>2</v>
      </c>
    </row>
    <row r="193" spans="7:12" ht="15" customHeight="1">
      <c r="G193" s="70" t="s">
        <v>376</v>
      </c>
      <c r="H193" s="70" t="s">
        <v>402</v>
      </c>
      <c r="I193" s="70" t="s">
        <v>404</v>
      </c>
      <c r="J193" s="70" t="s">
        <v>56</v>
      </c>
      <c r="K193" s="70">
        <v>0</v>
      </c>
      <c r="L193">
        <v>2</v>
      </c>
    </row>
    <row r="194" spans="7:12" ht="15" customHeight="1">
      <c r="G194" s="70" t="s">
        <v>376</v>
      </c>
      <c r="H194" s="70" t="s">
        <v>402</v>
      </c>
      <c r="I194" s="70" t="s">
        <v>404</v>
      </c>
      <c r="J194" s="70" t="s">
        <v>368</v>
      </c>
      <c r="K194" s="70">
        <v>0</v>
      </c>
      <c r="L194">
        <v>4</v>
      </c>
    </row>
    <row r="195" spans="7:12" ht="15" customHeight="1">
      <c r="G195" s="70" t="s">
        <v>376</v>
      </c>
      <c r="H195" s="70" t="s">
        <v>402</v>
      </c>
      <c r="I195" s="70" t="s">
        <v>404</v>
      </c>
      <c r="J195" s="70" t="s">
        <v>366</v>
      </c>
      <c r="K195" s="70">
        <v>0</v>
      </c>
      <c r="L195">
        <v>3</v>
      </c>
    </row>
    <row r="196" spans="7:12" ht="15" customHeight="1">
      <c r="G196" s="70" t="s">
        <v>376</v>
      </c>
      <c r="H196" s="70" t="s">
        <v>402</v>
      </c>
      <c r="I196" s="70" t="s">
        <v>404</v>
      </c>
      <c r="J196" s="70" t="s">
        <v>50</v>
      </c>
      <c r="K196" s="70">
        <v>0</v>
      </c>
      <c r="L196">
        <v>2</v>
      </c>
    </row>
    <row r="197" spans="7:12" ht="15" customHeight="1">
      <c r="G197" s="70" t="s">
        <v>376</v>
      </c>
      <c r="H197" s="70" t="s">
        <v>402</v>
      </c>
      <c r="I197" s="70" t="s">
        <v>404</v>
      </c>
      <c r="J197" s="70" t="s">
        <v>367</v>
      </c>
      <c r="K197" s="70">
        <v>0</v>
      </c>
      <c r="L197">
        <v>0</v>
      </c>
    </row>
    <row r="198" spans="7:12" ht="15" customHeight="1">
      <c r="G198" s="70" t="s">
        <v>376</v>
      </c>
      <c r="H198" s="70" t="s">
        <v>402</v>
      </c>
      <c r="I198" s="70" t="s">
        <v>404</v>
      </c>
      <c r="J198" s="70" t="s">
        <v>369</v>
      </c>
      <c r="K198" s="70">
        <v>0</v>
      </c>
      <c r="L198">
        <v>1</v>
      </c>
    </row>
    <row r="199" spans="7:12" ht="15" customHeight="1">
      <c r="G199" s="70" t="s">
        <v>376</v>
      </c>
      <c r="H199" s="70" t="s">
        <v>402</v>
      </c>
      <c r="I199" s="70" t="s">
        <v>404</v>
      </c>
      <c r="J199" s="70" t="s">
        <v>40</v>
      </c>
      <c r="K199" s="70">
        <v>0</v>
      </c>
      <c r="L199">
        <v>2</v>
      </c>
    </row>
    <row r="200" spans="7:12" ht="15" customHeight="1">
      <c r="G200" s="70" t="s">
        <v>376</v>
      </c>
      <c r="H200" s="70" t="s">
        <v>402</v>
      </c>
      <c r="I200" s="70" t="s">
        <v>406</v>
      </c>
      <c r="J200" s="70" t="s">
        <v>368</v>
      </c>
      <c r="K200" s="70">
        <v>0</v>
      </c>
      <c r="L200">
        <v>3</v>
      </c>
    </row>
    <row r="201" spans="7:12" ht="15" customHeight="1">
      <c r="G201" s="70" t="s">
        <v>376</v>
      </c>
      <c r="H201" s="70" t="s">
        <v>402</v>
      </c>
      <c r="I201" s="70" t="s">
        <v>406</v>
      </c>
      <c r="J201" s="70" t="s">
        <v>56</v>
      </c>
      <c r="K201" s="70">
        <v>-1</v>
      </c>
      <c r="L201">
        <v>2</v>
      </c>
    </row>
    <row r="202" spans="7:12" ht="15" customHeight="1">
      <c r="G202" s="70" t="s">
        <v>376</v>
      </c>
      <c r="H202" s="70" t="s">
        <v>402</v>
      </c>
      <c r="I202" s="70" t="s">
        <v>406</v>
      </c>
      <c r="J202" s="70" t="s">
        <v>366</v>
      </c>
      <c r="K202" s="70">
        <v>-1</v>
      </c>
      <c r="L202">
        <v>3</v>
      </c>
    </row>
    <row r="203" spans="7:12" ht="15" customHeight="1">
      <c r="G203" s="70" t="s">
        <v>376</v>
      </c>
      <c r="H203" s="70" t="s">
        <v>402</v>
      </c>
      <c r="I203" s="70" t="s">
        <v>406</v>
      </c>
      <c r="J203" s="70" t="s">
        <v>50</v>
      </c>
      <c r="K203" s="70">
        <v>0</v>
      </c>
      <c r="L203">
        <v>3</v>
      </c>
    </row>
    <row r="204" spans="7:12" ht="15" customHeight="1">
      <c r="G204" s="70" t="s">
        <v>376</v>
      </c>
      <c r="H204" s="70" t="s">
        <v>402</v>
      </c>
      <c r="I204" s="70" t="s">
        <v>406</v>
      </c>
      <c r="J204" s="70" t="s">
        <v>367</v>
      </c>
      <c r="K204" s="70">
        <v>-1</v>
      </c>
      <c r="L204">
        <v>4</v>
      </c>
    </row>
    <row r="205" spans="7:12" ht="15" customHeight="1">
      <c r="G205" s="70" t="s">
        <v>376</v>
      </c>
      <c r="H205" s="70" t="s">
        <v>402</v>
      </c>
      <c r="I205" s="70" t="s">
        <v>406</v>
      </c>
      <c r="J205" s="70" t="s">
        <v>40</v>
      </c>
      <c r="K205" s="70">
        <v>0</v>
      </c>
      <c r="L205">
        <v>2</v>
      </c>
    </row>
    <row r="206" spans="7:12" ht="15" customHeight="1">
      <c r="G206" s="70" t="s">
        <v>376</v>
      </c>
      <c r="H206" s="70" t="s">
        <v>420</v>
      </c>
      <c r="I206" s="70" t="s">
        <v>434</v>
      </c>
      <c r="J206" s="70" t="s">
        <v>56</v>
      </c>
      <c r="K206" s="70">
        <v>0</v>
      </c>
      <c r="L206">
        <v>1</v>
      </c>
    </row>
    <row r="207" spans="7:12" ht="15" customHeight="1">
      <c r="G207" s="70" t="s">
        <v>376</v>
      </c>
      <c r="H207" s="70" t="s">
        <v>420</v>
      </c>
      <c r="I207" s="70" t="s">
        <v>434</v>
      </c>
      <c r="J207" s="70" t="s">
        <v>366</v>
      </c>
      <c r="K207" s="70">
        <v>0</v>
      </c>
      <c r="L207">
        <v>1</v>
      </c>
    </row>
    <row r="208" spans="7:12" ht="15" customHeight="1">
      <c r="G208" s="70" t="s">
        <v>376</v>
      </c>
      <c r="H208" s="70" t="s">
        <v>420</v>
      </c>
      <c r="I208" s="70" t="s">
        <v>434</v>
      </c>
      <c r="J208" s="70" t="s">
        <v>50</v>
      </c>
      <c r="K208" s="70">
        <v>0</v>
      </c>
      <c r="L208">
        <v>1</v>
      </c>
    </row>
    <row r="209" spans="7:12" ht="15" customHeight="1">
      <c r="G209" s="70" t="s">
        <v>376</v>
      </c>
      <c r="H209" s="70" t="s">
        <v>420</v>
      </c>
      <c r="I209" s="70" t="s">
        <v>434</v>
      </c>
      <c r="J209" s="70" t="s">
        <v>369</v>
      </c>
      <c r="K209" s="70">
        <v>0</v>
      </c>
      <c r="L209">
        <v>1</v>
      </c>
    </row>
    <row r="210" spans="7:12" ht="15" customHeight="1">
      <c r="G210" s="70" t="s">
        <v>376</v>
      </c>
      <c r="H210" s="70" t="s">
        <v>420</v>
      </c>
      <c r="I210" s="70" t="s">
        <v>434</v>
      </c>
      <c r="J210" s="70" t="s">
        <v>367</v>
      </c>
      <c r="K210" s="70">
        <v>0</v>
      </c>
      <c r="L210">
        <v>1</v>
      </c>
    </row>
    <row r="211" spans="7:12" ht="15" customHeight="1">
      <c r="G211" s="70" t="s">
        <v>376</v>
      </c>
      <c r="H211" s="70" t="s">
        <v>420</v>
      </c>
      <c r="I211" s="70" t="s">
        <v>434</v>
      </c>
      <c r="J211" s="70" t="s">
        <v>368</v>
      </c>
      <c r="K211" s="70">
        <v>0</v>
      </c>
      <c r="L211">
        <v>1</v>
      </c>
    </row>
    <row r="212" spans="7:12" ht="15" customHeight="1">
      <c r="G212" s="70" t="s">
        <v>376</v>
      </c>
      <c r="H212" s="70" t="s">
        <v>420</v>
      </c>
      <c r="I212" s="70" t="s">
        <v>434</v>
      </c>
      <c r="J212" s="70" t="s">
        <v>40</v>
      </c>
      <c r="K212" s="70">
        <v>-1</v>
      </c>
      <c r="L212">
        <v>0</v>
      </c>
    </row>
    <row r="213" spans="7:12" ht="15" customHeight="1">
      <c r="G213" s="70" t="s">
        <v>376</v>
      </c>
      <c r="H213" s="70" t="s">
        <v>420</v>
      </c>
      <c r="I213" s="70" t="s">
        <v>433</v>
      </c>
      <c r="J213" s="70" t="s">
        <v>56</v>
      </c>
      <c r="K213" s="70">
        <v>0</v>
      </c>
      <c r="L213">
        <v>2</v>
      </c>
    </row>
    <row r="214" spans="7:12" ht="15" customHeight="1">
      <c r="G214" s="70" t="s">
        <v>376</v>
      </c>
      <c r="H214" s="70" t="s">
        <v>420</v>
      </c>
      <c r="I214" s="70" t="s">
        <v>433</v>
      </c>
      <c r="J214" s="70" t="s">
        <v>366</v>
      </c>
      <c r="K214" s="70">
        <v>0</v>
      </c>
      <c r="L214">
        <v>2</v>
      </c>
    </row>
    <row r="215" spans="7:12" ht="15" customHeight="1">
      <c r="G215" s="70" t="s">
        <v>376</v>
      </c>
      <c r="H215" s="70" t="s">
        <v>420</v>
      </c>
      <c r="I215" s="70" t="s">
        <v>433</v>
      </c>
      <c r="J215" s="70" t="s">
        <v>50</v>
      </c>
      <c r="K215" s="70">
        <v>0</v>
      </c>
      <c r="L215">
        <v>3</v>
      </c>
    </row>
    <row r="216" spans="7:12" ht="15" customHeight="1">
      <c r="G216" s="70" t="s">
        <v>376</v>
      </c>
      <c r="H216" s="70" t="s">
        <v>420</v>
      </c>
      <c r="I216" s="70" t="s">
        <v>433</v>
      </c>
      <c r="J216" s="70" t="s">
        <v>367</v>
      </c>
      <c r="K216" s="70">
        <v>-1</v>
      </c>
      <c r="L216">
        <v>2</v>
      </c>
    </row>
    <row r="217" spans="7:12" ht="15" customHeight="1">
      <c r="G217" s="70" t="s">
        <v>376</v>
      </c>
      <c r="H217" s="70" t="s">
        <v>420</v>
      </c>
      <c r="I217" s="70" t="s">
        <v>433</v>
      </c>
      <c r="J217" s="70" t="s">
        <v>368</v>
      </c>
      <c r="K217" s="70">
        <v>0</v>
      </c>
      <c r="L217">
        <v>2</v>
      </c>
    </row>
    <row r="218" spans="7:12" ht="15" customHeight="1">
      <c r="G218" s="70" t="s">
        <v>376</v>
      </c>
      <c r="H218" s="70" t="s">
        <v>420</v>
      </c>
      <c r="I218" s="70" t="s">
        <v>433</v>
      </c>
      <c r="J218" s="70" t="s">
        <v>40</v>
      </c>
      <c r="K218" s="70">
        <v>0</v>
      </c>
      <c r="L218">
        <v>1</v>
      </c>
    </row>
    <row r="219" spans="7:12" ht="15" customHeight="1">
      <c r="G219" s="70" t="s">
        <v>374</v>
      </c>
      <c r="H219" s="70" t="s">
        <v>236</v>
      </c>
      <c r="I219" s="70" t="s">
        <v>373</v>
      </c>
      <c r="J219" s="70" t="s">
        <v>368</v>
      </c>
      <c r="K219" s="70">
        <v>0</v>
      </c>
      <c r="L219">
        <v>2</v>
      </c>
    </row>
    <row r="220" spans="7:12" ht="15" customHeight="1">
      <c r="G220" s="70" t="s">
        <v>374</v>
      </c>
      <c r="H220" s="70" t="s">
        <v>236</v>
      </c>
      <c r="I220" s="70" t="s">
        <v>373</v>
      </c>
      <c r="J220" s="70" t="s">
        <v>50</v>
      </c>
      <c r="K220" s="70">
        <v>0</v>
      </c>
      <c r="L220">
        <v>2</v>
      </c>
    </row>
    <row r="221" spans="7:12" ht="15" customHeight="1">
      <c r="G221" s="70" t="s">
        <v>374</v>
      </c>
      <c r="H221" s="70" t="s">
        <v>236</v>
      </c>
      <c r="I221" s="70" t="s">
        <v>373</v>
      </c>
      <c r="J221" s="70" t="s">
        <v>366</v>
      </c>
      <c r="K221" s="70">
        <v>0</v>
      </c>
      <c r="L221">
        <v>2</v>
      </c>
    </row>
    <row r="222" spans="7:12" ht="15" customHeight="1">
      <c r="G222" s="70" t="s">
        <v>374</v>
      </c>
      <c r="H222" s="70" t="s">
        <v>236</v>
      </c>
      <c r="I222" s="70" t="s">
        <v>373</v>
      </c>
      <c r="J222" s="70" t="s">
        <v>56</v>
      </c>
      <c r="K222" s="70">
        <v>0</v>
      </c>
      <c r="L222">
        <v>1</v>
      </c>
    </row>
    <row r="223" spans="7:12" ht="15" customHeight="1">
      <c r="G223" s="70" t="s">
        <v>374</v>
      </c>
      <c r="H223" s="70" t="s">
        <v>236</v>
      </c>
      <c r="I223" s="70" t="s">
        <v>373</v>
      </c>
      <c r="J223" s="70" t="s">
        <v>40</v>
      </c>
      <c r="K223" s="70">
        <v>0</v>
      </c>
      <c r="L223">
        <v>2</v>
      </c>
    </row>
    <row r="224" spans="7:12" ht="15" customHeight="1">
      <c r="G224" s="70" t="s">
        <v>374</v>
      </c>
      <c r="H224" s="70" t="s">
        <v>115</v>
      </c>
      <c r="I224" s="70" t="s">
        <v>380</v>
      </c>
      <c r="J224" s="70" t="s">
        <v>56</v>
      </c>
      <c r="K224" s="70">
        <v>0</v>
      </c>
      <c r="L224">
        <v>1</v>
      </c>
    </row>
    <row r="225" spans="7:12" ht="15" customHeight="1">
      <c r="G225" s="70" t="s">
        <v>374</v>
      </c>
      <c r="H225" s="70" t="s">
        <v>115</v>
      </c>
      <c r="I225" s="70" t="s">
        <v>380</v>
      </c>
      <c r="J225" s="70" t="s">
        <v>366</v>
      </c>
      <c r="K225" s="70">
        <v>0</v>
      </c>
      <c r="L225">
        <v>2</v>
      </c>
    </row>
    <row r="226" spans="7:12" ht="15" customHeight="1">
      <c r="G226" s="70" t="s">
        <v>374</v>
      </c>
      <c r="H226" s="70" t="s">
        <v>115</v>
      </c>
      <c r="I226" s="70" t="s">
        <v>380</v>
      </c>
      <c r="J226" s="70" t="s">
        <v>368</v>
      </c>
      <c r="K226" s="70">
        <v>0</v>
      </c>
      <c r="L226">
        <v>1</v>
      </c>
    </row>
    <row r="227" spans="7:12" ht="15" customHeight="1">
      <c r="G227" s="70" t="s">
        <v>374</v>
      </c>
      <c r="H227" s="70" t="s">
        <v>115</v>
      </c>
      <c r="I227" s="70" t="s">
        <v>380</v>
      </c>
      <c r="J227" s="70" t="s">
        <v>367</v>
      </c>
      <c r="K227" s="70">
        <v>0</v>
      </c>
      <c r="L227">
        <v>1</v>
      </c>
    </row>
    <row r="228" spans="7:12" ht="15" customHeight="1">
      <c r="G228" s="70" t="s">
        <v>374</v>
      </c>
      <c r="H228" s="70" t="s">
        <v>115</v>
      </c>
      <c r="I228" s="70" t="s">
        <v>380</v>
      </c>
      <c r="J228" s="70" t="s">
        <v>40</v>
      </c>
      <c r="K228" s="70">
        <v>0</v>
      </c>
      <c r="L228">
        <v>2</v>
      </c>
    </row>
    <row r="229" spans="7:12" ht="15" customHeight="1">
      <c r="G229" s="70" t="s">
        <v>374</v>
      </c>
      <c r="H229" s="70" t="s">
        <v>115</v>
      </c>
      <c r="I229" s="70" t="s">
        <v>381</v>
      </c>
      <c r="J229" s="70" t="s">
        <v>56</v>
      </c>
      <c r="K229" s="70">
        <v>0</v>
      </c>
      <c r="L229">
        <v>1</v>
      </c>
    </row>
    <row r="230" spans="7:12" ht="15" customHeight="1">
      <c r="G230" s="70" t="s">
        <v>374</v>
      </c>
      <c r="H230" s="70" t="s">
        <v>115</v>
      </c>
      <c r="I230" s="70" t="s">
        <v>381</v>
      </c>
      <c r="J230" s="70" t="s">
        <v>366</v>
      </c>
      <c r="K230" s="70">
        <v>0</v>
      </c>
      <c r="L230">
        <v>2</v>
      </c>
    </row>
    <row r="231" spans="7:12" ht="15" customHeight="1">
      <c r="G231" s="70" t="s">
        <v>374</v>
      </c>
      <c r="H231" s="70" t="s">
        <v>115</v>
      </c>
      <c r="I231" s="70" t="s">
        <v>381</v>
      </c>
      <c r="J231" s="70" t="s">
        <v>368</v>
      </c>
      <c r="K231" s="70">
        <v>0</v>
      </c>
      <c r="L231">
        <v>1</v>
      </c>
    </row>
    <row r="232" spans="7:12" ht="15" customHeight="1">
      <c r="G232" s="70" t="s">
        <v>374</v>
      </c>
      <c r="H232" s="70" t="s">
        <v>115</v>
      </c>
      <c r="I232" s="70" t="s">
        <v>381</v>
      </c>
      <c r="J232" s="70" t="s">
        <v>367</v>
      </c>
      <c r="K232" s="70">
        <v>0</v>
      </c>
      <c r="L232">
        <v>1</v>
      </c>
    </row>
    <row r="233" spans="7:12" ht="15" customHeight="1">
      <c r="G233" s="70" t="s">
        <v>374</v>
      </c>
      <c r="H233" s="70" t="s">
        <v>115</v>
      </c>
      <c r="I233" s="70" t="s">
        <v>381</v>
      </c>
      <c r="J233" s="70" t="s">
        <v>40</v>
      </c>
      <c r="K233" s="70">
        <v>0</v>
      </c>
      <c r="L233">
        <v>2</v>
      </c>
    </row>
    <row r="234" spans="7:12" ht="15" customHeight="1">
      <c r="G234" s="70" t="s">
        <v>374</v>
      </c>
      <c r="H234" s="70" t="s">
        <v>115</v>
      </c>
      <c r="I234" s="70" t="s">
        <v>382</v>
      </c>
      <c r="J234" s="70" t="s">
        <v>56</v>
      </c>
      <c r="K234" s="70">
        <v>0</v>
      </c>
      <c r="L234">
        <v>2</v>
      </c>
    </row>
    <row r="235" spans="7:12" ht="15" customHeight="1">
      <c r="G235" s="70" t="s">
        <v>374</v>
      </c>
      <c r="H235" s="70" t="s">
        <v>115</v>
      </c>
      <c r="I235" s="70" t="s">
        <v>382</v>
      </c>
      <c r="J235" s="70" t="s">
        <v>368</v>
      </c>
      <c r="K235" s="70">
        <v>0</v>
      </c>
      <c r="L235">
        <v>1</v>
      </c>
    </row>
    <row r="236" spans="7:12" ht="15" customHeight="1">
      <c r="G236" s="70" t="s">
        <v>374</v>
      </c>
      <c r="H236" s="70" t="s">
        <v>115</v>
      </c>
      <c r="I236" s="70" t="s">
        <v>382</v>
      </c>
      <c r="J236" s="70" t="s">
        <v>367</v>
      </c>
      <c r="K236" s="70">
        <v>0</v>
      </c>
      <c r="L236">
        <v>1</v>
      </c>
    </row>
    <row r="237" spans="7:12" ht="15" customHeight="1">
      <c r="G237" s="70" t="s">
        <v>374</v>
      </c>
      <c r="H237" s="70" t="s">
        <v>115</v>
      </c>
      <c r="I237" s="70" t="s">
        <v>382</v>
      </c>
      <c r="J237" s="70" t="s">
        <v>40</v>
      </c>
      <c r="K237" s="70">
        <v>0</v>
      </c>
      <c r="L237">
        <v>2</v>
      </c>
    </row>
    <row r="238" spans="7:12" ht="15" customHeight="1">
      <c r="G238" s="70" t="s">
        <v>374</v>
      </c>
      <c r="H238" s="70" t="s">
        <v>115</v>
      </c>
      <c r="I238" s="70" t="s">
        <v>383</v>
      </c>
      <c r="J238" s="70" t="s">
        <v>56</v>
      </c>
      <c r="K238" s="70">
        <v>0</v>
      </c>
      <c r="L238">
        <v>2</v>
      </c>
    </row>
    <row r="239" spans="7:12" ht="15" customHeight="1">
      <c r="G239" s="70" t="s">
        <v>374</v>
      </c>
      <c r="H239" s="70" t="s">
        <v>115</v>
      </c>
      <c r="I239" s="70" t="s">
        <v>383</v>
      </c>
      <c r="J239" s="70" t="s">
        <v>366</v>
      </c>
      <c r="K239" s="70">
        <v>0</v>
      </c>
      <c r="L239">
        <v>2</v>
      </c>
    </row>
    <row r="240" spans="7:12" ht="15" customHeight="1">
      <c r="G240" s="70" t="s">
        <v>374</v>
      </c>
      <c r="H240" s="70" t="s">
        <v>115</v>
      </c>
      <c r="I240" s="70" t="s">
        <v>383</v>
      </c>
      <c r="J240" s="70" t="s">
        <v>368</v>
      </c>
      <c r="K240" s="70">
        <v>0</v>
      </c>
      <c r="L240">
        <v>1</v>
      </c>
    </row>
    <row r="241" spans="7:12" ht="15" customHeight="1">
      <c r="G241" s="70" t="s">
        <v>374</v>
      </c>
      <c r="H241" s="70" t="s">
        <v>115</v>
      </c>
      <c r="I241" s="70" t="s">
        <v>383</v>
      </c>
      <c r="J241" s="70" t="s">
        <v>367</v>
      </c>
      <c r="K241" s="70">
        <v>0</v>
      </c>
      <c r="L241">
        <v>1</v>
      </c>
    </row>
    <row r="242" spans="7:12" ht="15" customHeight="1">
      <c r="G242" s="70" t="s">
        <v>374</v>
      </c>
      <c r="H242" s="70" t="s">
        <v>115</v>
      </c>
      <c r="I242" s="70" t="s">
        <v>383</v>
      </c>
      <c r="J242" s="70" t="s">
        <v>40</v>
      </c>
      <c r="K242" s="70">
        <v>0</v>
      </c>
      <c r="L242">
        <v>2</v>
      </c>
    </row>
    <row r="243" spans="7:12" ht="15" customHeight="1">
      <c r="G243" s="70" t="s">
        <v>374</v>
      </c>
      <c r="H243" s="70" t="s">
        <v>115</v>
      </c>
      <c r="I243" s="70" t="s">
        <v>378</v>
      </c>
      <c r="J243" s="70" t="s">
        <v>56</v>
      </c>
      <c r="K243" s="70">
        <v>0</v>
      </c>
      <c r="L243">
        <v>2</v>
      </c>
    </row>
    <row r="244" spans="7:12" ht="15" customHeight="1">
      <c r="G244" s="70" t="s">
        <v>374</v>
      </c>
      <c r="H244" s="70" t="s">
        <v>115</v>
      </c>
      <c r="I244" s="70" t="s">
        <v>378</v>
      </c>
      <c r="J244" s="70" t="s">
        <v>366</v>
      </c>
      <c r="K244" s="70">
        <v>0</v>
      </c>
      <c r="L244">
        <v>2</v>
      </c>
    </row>
    <row r="245" spans="7:12" ht="15" customHeight="1">
      <c r="G245" s="70" t="s">
        <v>374</v>
      </c>
      <c r="H245" s="70" t="s">
        <v>115</v>
      </c>
      <c r="I245" s="70" t="s">
        <v>378</v>
      </c>
      <c r="J245" s="70" t="s">
        <v>368</v>
      </c>
      <c r="K245" s="70">
        <v>0</v>
      </c>
      <c r="L245">
        <v>1</v>
      </c>
    </row>
    <row r="246" spans="7:12" ht="15" customHeight="1">
      <c r="G246" s="70" t="s">
        <v>374</v>
      </c>
      <c r="H246" s="70" t="s">
        <v>115</v>
      </c>
      <c r="I246" s="70" t="s">
        <v>378</v>
      </c>
      <c r="J246" s="70" t="s">
        <v>367</v>
      </c>
      <c r="K246" s="70">
        <v>0</v>
      </c>
      <c r="L246">
        <v>1</v>
      </c>
    </row>
    <row r="247" spans="7:12" ht="15" customHeight="1">
      <c r="G247" s="70" t="s">
        <v>374</v>
      </c>
      <c r="H247" s="70" t="s">
        <v>115</v>
      </c>
      <c r="I247" s="70" t="s">
        <v>378</v>
      </c>
      <c r="J247" s="70" t="s">
        <v>40</v>
      </c>
      <c r="K247" s="70">
        <v>0</v>
      </c>
      <c r="L247">
        <v>2</v>
      </c>
    </row>
    <row r="248" spans="7:12" ht="15" customHeight="1">
      <c r="G248" s="70" t="s">
        <v>374</v>
      </c>
      <c r="H248" s="70" t="s">
        <v>115</v>
      </c>
      <c r="I248" s="70" t="s">
        <v>384</v>
      </c>
      <c r="J248" s="70" t="s">
        <v>56</v>
      </c>
      <c r="K248" s="70">
        <v>0</v>
      </c>
      <c r="L248">
        <v>2</v>
      </c>
    </row>
    <row r="249" spans="7:12" ht="15" customHeight="1">
      <c r="G249" s="70" t="s">
        <v>374</v>
      </c>
      <c r="H249" s="70" t="s">
        <v>115</v>
      </c>
      <c r="I249" s="70" t="s">
        <v>384</v>
      </c>
      <c r="J249" s="70" t="s">
        <v>366</v>
      </c>
      <c r="K249" s="70">
        <v>0</v>
      </c>
      <c r="L249">
        <v>2</v>
      </c>
    </row>
    <row r="250" spans="7:12" ht="15" customHeight="1">
      <c r="G250" s="70" t="s">
        <v>374</v>
      </c>
      <c r="H250" s="70" t="s">
        <v>115</v>
      </c>
      <c r="I250" s="70" t="s">
        <v>384</v>
      </c>
      <c r="J250" s="70" t="s">
        <v>368</v>
      </c>
      <c r="K250" s="70">
        <v>0</v>
      </c>
      <c r="L250">
        <v>1</v>
      </c>
    </row>
    <row r="251" spans="7:12" ht="15" customHeight="1">
      <c r="G251" s="70" t="s">
        <v>374</v>
      </c>
      <c r="H251" s="70" t="s">
        <v>115</v>
      </c>
      <c r="I251" s="70" t="s">
        <v>384</v>
      </c>
      <c r="J251" s="70" t="s">
        <v>367</v>
      </c>
      <c r="K251" s="70">
        <v>0</v>
      </c>
      <c r="L251">
        <v>1</v>
      </c>
    </row>
    <row r="252" spans="7:12" ht="15" customHeight="1">
      <c r="G252" s="70" t="s">
        <v>374</v>
      </c>
      <c r="H252" s="70" t="s">
        <v>115</v>
      </c>
      <c r="I252" s="70" t="s">
        <v>384</v>
      </c>
      <c r="J252" s="70" t="s">
        <v>40</v>
      </c>
      <c r="K252" s="70">
        <v>0</v>
      </c>
      <c r="L252">
        <v>2</v>
      </c>
    </row>
    <row r="253" spans="7:12" ht="15" customHeight="1">
      <c r="G253" s="70" t="s">
        <v>374</v>
      </c>
      <c r="H253" s="70" t="s">
        <v>115</v>
      </c>
      <c r="I253" s="70" t="s">
        <v>385</v>
      </c>
      <c r="J253" s="70" t="s">
        <v>56</v>
      </c>
      <c r="K253" s="70">
        <v>0</v>
      </c>
      <c r="L253">
        <v>2</v>
      </c>
    </row>
    <row r="254" spans="7:12" ht="15" customHeight="1">
      <c r="G254" s="70" t="s">
        <v>374</v>
      </c>
      <c r="H254" s="70" t="s">
        <v>115</v>
      </c>
      <c r="I254" s="70" t="s">
        <v>385</v>
      </c>
      <c r="J254" s="70" t="s">
        <v>366</v>
      </c>
      <c r="K254" s="70">
        <v>0</v>
      </c>
      <c r="L254">
        <v>2</v>
      </c>
    </row>
    <row r="255" spans="7:12" ht="15" customHeight="1">
      <c r="G255" s="70" t="s">
        <v>374</v>
      </c>
      <c r="H255" s="70" t="s">
        <v>115</v>
      </c>
      <c r="I255" s="70" t="s">
        <v>385</v>
      </c>
      <c r="J255" s="70" t="s">
        <v>368</v>
      </c>
      <c r="K255" s="70">
        <v>0</v>
      </c>
      <c r="L255">
        <v>1</v>
      </c>
    </row>
    <row r="256" spans="7:12" ht="15" customHeight="1">
      <c r="G256" s="70" t="s">
        <v>374</v>
      </c>
      <c r="H256" s="70" t="s">
        <v>115</v>
      </c>
      <c r="I256" s="70" t="s">
        <v>385</v>
      </c>
      <c r="J256" s="70" t="s">
        <v>367</v>
      </c>
      <c r="K256" s="70">
        <v>0</v>
      </c>
      <c r="L256">
        <v>1</v>
      </c>
    </row>
    <row r="257" spans="7:12" ht="15" customHeight="1">
      <c r="G257" s="70" t="s">
        <v>374</v>
      </c>
      <c r="H257" s="70" t="s">
        <v>115</v>
      </c>
      <c r="I257" s="70" t="s">
        <v>385</v>
      </c>
      <c r="J257" s="70" t="s">
        <v>40</v>
      </c>
      <c r="K257" s="70">
        <v>0</v>
      </c>
      <c r="L257">
        <v>2</v>
      </c>
    </row>
    <row r="258" spans="7:12" ht="15" customHeight="1">
      <c r="G258" s="70" t="s">
        <v>374</v>
      </c>
      <c r="H258" s="70" t="s">
        <v>115</v>
      </c>
      <c r="I258" s="70" t="s">
        <v>386</v>
      </c>
      <c r="J258" s="70" t="s">
        <v>56</v>
      </c>
      <c r="K258" s="70">
        <v>0</v>
      </c>
      <c r="L258">
        <v>2</v>
      </c>
    </row>
    <row r="259" spans="7:12" ht="15" customHeight="1">
      <c r="G259" s="70" t="s">
        <v>374</v>
      </c>
      <c r="H259" s="70" t="s">
        <v>115</v>
      </c>
      <c r="I259" s="70" t="s">
        <v>386</v>
      </c>
      <c r="J259" s="70" t="s">
        <v>366</v>
      </c>
      <c r="K259" s="70">
        <v>0</v>
      </c>
      <c r="L259">
        <v>2</v>
      </c>
    </row>
    <row r="260" spans="7:12" ht="15" customHeight="1">
      <c r="G260" s="70" t="s">
        <v>374</v>
      </c>
      <c r="H260" s="70" t="s">
        <v>115</v>
      </c>
      <c r="I260" s="70" t="s">
        <v>386</v>
      </c>
      <c r="J260" s="70" t="s">
        <v>368</v>
      </c>
      <c r="K260" s="70">
        <v>0</v>
      </c>
      <c r="L260">
        <v>1</v>
      </c>
    </row>
    <row r="261" spans="7:12" ht="15" customHeight="1">
      <c r="G261" s="70" t="s">
        <v>374</v>
      </c>
      <c r="H261" s="70" t="s">
        <v>115</v>
      </c>
      <c r="I261" s="70" t="s">
        <v>386</v>
      </c>
      <c r="J261" s="70" t="s">
        <v>367</v>
      </c>
      <c r="K261" s="70">
        <v>0</v>
      </c>
      <c r="L261">
        <v>1</v>
      </c>
    </row>
    <row r="262" spans="7:12" ht="15" customHeight="1">
      <c r="G262" s="70" t="s">
        <v>374</v>
      </c>
      <c r="H262" s="70" t="s">
        <v>115</v>
      </c>
      <c r="I262" s="70" t="s">
        <v>386</v>
      </c>
      <c r="J262" s="70" t="s">
        <v>40</v>
      </c>
      <c r="K262" s="70">
        <v>0</v>
      </c>
      <c r="L262">
        <v>2</v>
      </c>
    </row>
    <row r="263" spans="7:12" ht="15" customHeight="1">
      <c r="G263" s="70" t="s">
        <v>374</v>
      </c>
      <c r="H263" s="70" t="s">
        <v>115</v>
      </c>
      <c r="I263" s="70" t="s">
        <v>387</v>
      </c>
      <c r="J263" s="70" t="s">
        <v>366</v>
      </c>
      <c r="K263" s="70">
        <v>0</v>
      </c>
      <c r="L263">
        <v>2</v>
      </c>
    </row>
    <row r="264" spans="7:12" ht="15" customHeight="1">
      <c r="G264" s="70" t="s">
        <v>374</v>
      </c>
      <c r="H264" s="70" t="s">
        <v>115</v>
      </c>
      <c r="I264" s="70" t="s">
        <v>387</v>
      </c>
      <c r="J264" s="70" t="s">
        <v>368</v>
      </c>
      <c r="K264" s="70">
        <v>0</v>
      </c>
      <c r="L264">
        <v>1</v>
      </c>
    </row>
    <row r="265" spans="7:12" ht="15" customHeight="1">
      <c r="G265" s="70" t="s">
        <v>374</v>
      </c>
      <c r="H265" s="70" t="s">
        <v>115</v>
      </c>
      <c r="I265" s="70" t="s">
        <v>387</v>
      </c>
      <c r="J265" s="70" t="s">
        <v>367</v>
      </c>
      <c r="K265" s="70">
        <v>0</v>
      </c>
      <c r="L265">
        <v>1</v>
      </c>
    </row>
    <row r="266" spans="7:12" ht="15" customHeight="1">
      <c r="G266" s="70" t="s">
        <v>374</v>
      </c>
      <c r="H266" s="70" t="s">
        <v>115</v>
      </c>
      <c r="I266" s="70" t="s">
        <v>387</v>
      </c>
      <c r="J266" s="70" t="s">
        <v>40</v>
      </c>
      <c r="K266" s="70">
        <v>0</v>
      </c>
      <c r="L266">
        <v>2</v>
      </c>
    </row>
    <row r="267" spans="7:12" ht="15" customHeight="1">
      <c r="G267" s="70" t="s">
        <v>374</v>
      </c>
      <c r="H267" s="70" t="s">
        <v>115</v>
      </c>
      <c r="I267" s="70" t="s">
        <v>379</v>
      </c>
      <c r="J267" s="70" t="s">
        <v>56</v>
      </c>
      <c r="K267" s="70">
        <v>0</v>
      </c>
      <c r="L267">
        <v>1</v>
      </c>
    </row>
    <row r="268" spans="7:12" ht="15" customHeight="1">
      <c r="G268" s="70" t="s">
        <v>374</v>
      </c>
      <c r="H268" s="70" t="s">
        <v>115</v>
      </c>
      <c r="I268" s="70" t="s">
        <v>379</v>
      </c>
      <c r="J268" s="70" t="s">
        <v>366</v>
      </c>
      <c r="K268" s="70">
        <v>0</v>
      </c>
      <c r="L268">
        <v>1</v>
      </c>
    </row>
    <row r="269" spans="7:12" ht="15" customHeight="1">
      <c r="G269" s="70" t="s">
        <v>374</v>
      </c>
      <c r="H269" s="70" t="s">
        <v>115</v>
      </c>
      <c r="I269" s="70" t="s">
        <v>379</v>
      </c>
      <c r="J269" s="70" t="s">
        <v>369</v>
      </c>
      <c r="K269" s="70">
        <v>0</v>
      </c>
      <c r="L269">
        <v>1</v>
      </c>
    </row>
    <row r="270" spans="7:12" ht="15" customHeight="1">
      <c r="G270" s="70" t="s">
        <v>374</v>
      </c>
      <c r="H270" s="70" t="s">
        <v>115</v>
      </c>
      <c r="I270" s="70" t="s">
        <v>379</v>
      </c>
      <c r="J270" s="70" t="s">
        <v>368</v>
      </c>
      <c r="K270" s="70">
        <v>0</v>
      </c>
      <c r="L270">
        <v>0</v>
      </c>
    </row>
    <row r="271" spans="7:12" ht="15" customHeight="1">
      <c r="G271" s="70" t="s">
        <v>374</v>
      </c>
      <c r="H271" s="70" t="s">
        <v>115</v>
      </c>
      <c r="I271" s="70" t="s">
        <v>379</v>
      </c>
      <c r="J271" s="70" t="s">
        <v>367</v>
      </c>
      <c r="K271" s="70">
        <v>0</v>
      </c>
      <c r="L271">
        <v>0</v>
      </c>
    </row>
    <row r="272" spans="7:12" ht="15" customHeight="1">
      <c r="G272" s="70" t="s">
        <v>374</v>
      </c>
      <c r="H272" s="70" t="s">
        <v>115</v>
      </c>
      <c r="I272" s="70" t="s">
        <v>379</v>
      </c>
      <c r="J272" s="70" t="s">
        <v>40</v>
      </c>
      <c r="K272" s="70">
        <v>-1</v>
      </c>
      <c r="L272">
        <v>0</v>
      </c>
    </row>
    <row r="273" spans="7:12" ht="15" customHeight="1">
      <c r="G273" s="70" t="s">
        <v>374</v>
      </c>
      <c r="H273" s="70" t="s">
        <v>276</v>
      </c>
      <c r="I273" s="70" t="s">
        <v>393</v>
      </c>
      <c r="J273" s="70" t="s">
        <v>56</v>
      </c>
      <c r="K273" s="70">
        <v>-1</v>
      </c>
      <c r="L273">
        <v>1</v>
      </c>
    </row>
    <row r="274" spans="7:12" ht="15" customHeight="1">
      <c r="G274" s="70" t="s">
        <v>374</v>
      </c>
      <c r="H274" s="70" t="s">
        <v>276</v>
      </c>
      <c r="I274" s="70" t="s">
        <v>393</v>
      </c>
      <c r="J274" s="70" t="s">
        <v>50</v>
      </c>
      <c r="K274" s="70">
        <v>-3</v>
      </c>
      <c r="L274">
        <v>2</v>
      </c>
    </row>
    <row r="275" spans="7:12" ht="15" customHeight="1">
      <c r="G275" s="70" t="s">
        <v>374</v>
      </c>
      <c r="H275" s="70" t="s">
        <v>276</v>
      </c>
      <c r="I275" s="70" t="s">
        <v>393</v>
      </c>
      <c r="J275" s="70" t="s">
        <v>368</v>
      </c>
      <c r="K275" s="70">
        <v>-1</v>
      </c>
      <c r="L275">
        <v>2</v>
      </c>
    </row>
    <row r="276" spans="7:12" ht="15" customHeight="1">
      <c r="G276" s="70" t="s">
        <v>374</v>
      </c>
      <c r="H276" s="70" t="s">
        <v>276</v>
      </c>
      <c r="I276" s="70" t="s">
        <v>393</v>
      </c>
      <c r="J276" s="70" t="s">
        <v>366</v>
      </c>
      <c r="K276" s="70">
        <v>-4</v>
      </c>
      <c r="L276">
        <v>2</v>
      </c>
    </row>
    <row r="277" spans="7:12" ht="15" customHeight="1">
      <c r="G277" s="70" t="s">
        <v>374</v>
      </c>
      <c r="H277" s="70" t="s">
        <v>276</v>
      </c>
      <c r="I277" s="70" t="s">
        <v>393</v>
      </c>
      <c r="J277" s="70" t="s">
        <v>369</v>
      </c>
      <c r="K277" s="70">
        <v>0</v>
      </c>
      <c r="L277">
        <v>2</v>
      </c>
    </row>
    <row r="278" spans="7:12" ht="15" customHeight="1">
      <c r="G278" s="70" t="s">
        <v>374</v>
      </c>
      <c r="H278" s="70" t="s">
        <v>276</v>
      </c>
      <c r="I278" s="70" t="s">
        <v>393</v>
      </c>
      <c r="J278" s="70" t="s">
        <v>40</v>
      </c>
      <c r="K278" s="70">
        <v>0</v>
      </c>
      <c r="L278">
        <v>4</v>
      </c>
    </row>
    <row r="279" spans="7:12" ht="15" customHeight="1">
      <c r="G279" s="70" t="s">
        <v>374</v>
      </c>
      <c r="H279" s="70" t="s">
        <v>449</v>
      </c>
      <c r="I279" s="70" t="s">
        <v>451</v>
      </c>
      <c r="J279" s="70" t="s">
        <v>50</v>
      </c>
      <c r="K279" s="70">
        <v>0</v>
      </c>
      <c r="L279">
        <v>2</v>
      </c>
    </row>
    <row r="280" spans="7:12" ht="15" customHeight="1">
      <c r="G280" s="70" t="s">
        <v>374</v>
      </c>
      <c r="H280" s="70" t="s">
        <v>449</v>
      </c>
      <c r="I280" s="70" t="s">
        <v>451</v>
      </c>
      <c r="J280" s="70" t="s">
        <v>368</v>
      </c>
      <c r="K280" s="70">
        <v>0</v>
      </c>
      <c r="L280">
        <v>1</v>
      </c>
    </row>
    <row r="281" spans="7:12" ht="15" customHeight="1">
      <c r="G281" s="70" t="s">
        <v>374</v>
      </c>
      <c r="H281" s="70" t="s">
        <v>449</v>
      </c>
      <c r="I281" s="70" t="s">
        <v>451</v>
      </c>
      <c r="J281" s="70" t="s">
        <v>366</v>
      </c>
      <c r="K281" s="70">
        <v>0</v>
      </c>
      <c r="L281">
        <v>0</v>
      </c>
    </row>
    <row r="282" spans="7:12" ht="15" customHeight="1">
      <c r="G282" s="70" t="s">
        <v>374</v>
      </c>
      <c r="H282" s="70" t="s">
        <v>449</v>
      </c>
      <c r="I282" s="70" t="s">
        <v>451</v>
      </c>
      <c r="J282" s="70" t="s">
        <v>40</v>
      </c>
      <c r="K282" s="70">
        <v>0</v>
      </c>
      <c r="L282">
        <v>1</v>
      </c>
    </row>
    <row r="283" spans="7:12" ht="15" customHeight="1">
      <c r="G283" s="70" t="s">
        <v>374</v>
      </c>
      <c r="H283" s="70" t="s">
        <v>449</v>
      </c>
      <c r="I283" s="70" t="s">
        <v>453</v>
      </c>
      <c r="J283" s="70" t="s">
        <v>50</v>
      </c>
      <c r="K283" s="70">
        <v>0</v>
      </c>
      <c r="L283">
        <v>1</v>
      </c>
    </row>
    <row r="284" spans="7:12" ht="15" customHeight="1">
      <c r="G284" s="70" t="s">
        <v>374</v>
      </c>
      <c r="H284" s="70" t="s">
        <v>449</v>
      </c>
      <c r="I284" s="70" t="s">
        <v>453</v>
      </c>
      <c r="J284" s="70" t="s">
        <v>366</v>
      </c>
      <c r="K284" s="70">
        <v>0</v>
      </c>
      <c r="L284">
        <v>2</v>
      </c>
    </row>
    <row r="285" spans="7:12" ht="15" customHeight="1">
      <c r="G285" s="70" t="s">
        <v>374</v>
      </c>
      <c r="H285" s="70" t="s">
        <v>449</v>
      </c>
      <c r="I285" s="70" t="s">
        <v>453</v>
      </c>
      <c r="J285" s="70" t="s">
        <v>40</v>
      </c>
      <c r="K285" s="70">
        <v>0</v>
      </c>
      <c r="L285">
        <v>1</v>
      </c>
    </row>
    <row r="286" spans="7:12" ht="15" customHeight="1">
      <c r="G286" s="70" t="s">
        <v>374</v>
      </c>
      <c r="H286" s="70" t="s">
        <v>449</v>
      </c>
      <c r="I286" s="70" t="s">
        <v>450</v>
      </c>
      <c r="J286" s="70" t="s">
        <v>50</v>
      </c>
      <c r="K286" s="70">
        <v>0</v>
      </c>
      <c r="L286">
        <v>2</v>
      </c>
    </row>
    <row r="287" spans="7:12" ht="15" customHeight="1">
      <c r="G287" s="70" t="s">
        <v>374</v>
      </c>
      <c r="H287" s="70" t="s">
        <v>449</v>
      </c>
      <c r="I287" s="70" t="s">
        <v>450</v>
      </c>
      <c r="J287" s="70" t="s">
        <v>368</v>
      </c>
      <c r="K287" s="70">
        <v>-1</v>
      </c>
      <c r="L287">
        <v>0</v>
      </c>
    </row>
    <row r="288" spans="7:12" ht="15" customHeight="1">
      <c r="G288" s="70" t="s">
        <v>374</v>
      </c>
      <c r="H288" s="70" t="s">
        <v>449</v>
      </c>
      <c r="I288" s="70" t="s">
        <v>450</v>
      </c>
      <c r="J288" s="70" t="s">
        <v>366</v>
      </c>
      <c r="K288" s="70">
        <v>-1</v>
      </c>
      <c r="L288">
        <v>1</v>
      </c>
    </row>
    <row r="289" spans="7:12" ht="15" customHeight="1">
      <c r="G289" s="70" t="s">
        <v>374</v>
      </c>
      <c r="H289" s="70" t="s">
        <v>449</v>
      </c>
      <c r="I289" s="70" t="s">
        <v>450</v>
      </c>
      <c r="J289" s="70" t="s">
        <v>40</v>
      </c>
      <c r="K289" s="70">
        <v>0</v>
      </c>
      <c r="L289">
        <v>1</v>
      </c>
    </row>
    <row r="290" spans="7:12" ht="15" customHeight="1">
      <c r="G290" s="70" t="s">
        <v>374</v>
      </c>
      <c r="H290" s="70" t="s">
        <v>449</v>
      </c>
      <c r="I290" s="70" t="s">
        <v>452</v>
      </c>
      <c r="J290" s="70" t="s">
        <v>50</v>
      </c>
      <c r="K290" s="70">
        <v>0</v>
      </c>
      <c r="L290">
        <v>2</v>
      </c>
    </row>
    <row r="291" spans="7:12" ht="15" customHeight="1">
      <c r="G291" s="70" t="s">
        <v>374</v>
      </c>
      <c r="H291" s="70" t="s">
        <v>449</v>
      </c>
      <c r="I291" s="70" t="s">
        <v>452</v>
      </c>
      <c r="J291" s="70" t="s">
        <v>368</v>
      </c>
      <c r="K291" s="70">
        <v>-1</v>
      </c>
      <c r="L291">
        <v>0</v>
      </c>
    </row>
    <row r="292" spans="7:12" ht="15" customHeight="1">
      <c r="G292" s="70" t="s">
        <v>374</v>
      </c>
      <c r="H292" s="70" t="s">
        <v>449</v>
      </c>
      <c r="I292" s="70" t="s">
        <v>452</v>
      </c>
      <c r="J292" s="70" t="s">
        <v>366</v>
      </c>
      <c r="K292" s="70">
        <v>-1</v>
      </c>
      <c r="L292">
        <v>1</v>
      </c>
    </row>
    <row r="293" spans="7:12" ht="15" customHeight="1">
      <c r="G293" s="70" t="s">
        <v>374</v>
      </c>
      <c r="H293" s="70" t="s">
        <v>449</v>
      </c>
      <c r="I293" s="70" t="s">
        <v>452</v>
      </c>
      <c r="J293" s="70" t="s">
        <v>40</v>
      </c>
      <c r="K293" s="70">
        <v>0</v>
      </c>
      <c r="L293">
        <v>1</v>
      </c>
    </row>
    <row r="294" spans="7:12" ht="15" customHeight="1">
      <c r="G294" s="70" t="s">
        <v>374</v>
      </c>
      <c r="H294" s="70" t="s">
        <v>420</v>
      </c>
      <c r="I294" s="70" t="s">
        <v>422</v>
      </c>
      <c r="J294" s="70" t="s">
        <v>50</v>
      </c>
      <c r="K294" s="70">
        <v>0</v>
      </c>
      <c r="L294">
        <v>2</v>
      </c>
    </row>
    <row r="295" spans="7:12" ht="15" customHeight="1">
      <c r="G295" s="70" t="s">
        <v>374</v>
      </c>
      <c r="H295" s="70" t="s">
        <v>420</v>
      </c>
      <c r="I295" s="70" t="s">
        <v>422</v>
      </c>
      <c r="J295" s="70" t="s">
        <v>366</v>
      </c>
      <c r="K295" s="70">
        <v>0</v>
      </c>
      <c r="L295">
        <v>2</v>
      </c>
    </row>
    <row r="296" spans="7:12" ht="15" customHeight="1">
      <c r="G296" s="70" t="s">
        <v>374</v>
      </c>
      <c r="H296" s="70" t="s">
        <v>420</v>
      </c>
      <c r="I296" s="70" t="s">
        <v>422</v>
      </c>
      <c r="J296" s="70" t="s">
        <v>56</v>
      </c>
      <c r="K296" s="70">
        <v>0</v>
      </c>
      <c r="L296">
        <v>1</v>
      </c>
    </row>
    <row r="297" spans="7:12" ht="15" customHeight="1">
      <c r="G297" s="70" t="s">
        <v>374</v>
      </c>
      <c r="H297" s="70" t="s">
        <v>420</v>
      </c>
      <c r="I297" s="70" t="s">
        <v>422</v>
      </c>
      <c r="J297" s="70" t="s">
        <v>368</v>
      </c>
      <c r="K297" s="70">
        <v>0</v>
      </c>
      <c r="L297">
        <v>2</v>
      </c>
    </row>
    <row r="298" spans="7:12" ht="15" customHeight="1">
      <c r="G298" s="70" t="s">
        <v>374</v>
      </c>
      <c r="H298" s="70" t="s">
        <v>420</v>
      </c>
      <c r="I298" s="70" t="s">
        <v>422</v>
      </c>
      <c r="J298" s="70" t="s">
        <v>367</v>
      </c>
      <c r="K298" s="70">
        <v>0</v>
      </c>
      <c r="L298">
        <v>2</v>
      </c>
    </row>
    <row r="299" spans="7:12" ht="15" customHeight="1">
      <c r="G299" s="70" t="s">
        <v>374</v>
      </c>
      <c r="H299" s="70" t="s">
        <v>420</v>
      </c>
      <c r="I299" s="70" t="s">
        <v>422</v>
      </c>
      <c r="J299" s="70" t="s">
        <v>40</v>
      </c>
      <c r="K299" s="70">
        <v>0</v>
      </c>
      <c r="L299">
        <v>2</v>
      </c>
    </row>
    <row r="300" spans="7:12" ht="15" customHeight="1">
      <c r="G300" s="70" t="s">
        <v>374</v>
      </c>
      <c r="H300" s="70" t="s">
        <v>420</v>
      </c>
      <c r="I300" s="70" t="s">
        <v>424</v>
      </c>
      <c r="J300" s="70" t="s">
        <v>50</v>
      </c>
      <c r="K300" s="70">
        <v>0</v>
      </c>
      <c r="L300">
        <v>3</v>
      </c>
    </row>
    <row r="301" spans="7:12" ht="15" customHeight="1">
      <c r="G301" s="70" t="s">
        <v>374</v>
      </c>
      <c r="H301" s="70" t="s">
        <v>420</v>
      </c>
      <c r="I301" s="70" t="s">
        <v>424</v>
      </c>
      <c r="J301" s="70" t="s">
        <v>366</v>
      </c>
      <c r="K301" s="70">
        <v>0</v>
      </c>
      <c r="L301">
        <v>1</v>
      </c>
    </row>
    <row r="302" spans="7:12" ht="15" customHeight="1">
      <c r="G302" s="70" t="s">
        <v>374</v>
      </c>
      <c r="H302" s="70" t="s">
        <v>420</v>
      </c>
      <c r="I302" s="70" t="s">
        <v>424</v>
      </c>
      <c r="J302" s="70" t="s">
        <v>56</v>
      </c>
      <c r="K302" s="70">
        <v>0</v>
      </c>
      <c r="L302">
        <v>0</v>
      </c>
    </row>
    <row r="303" spans="7:12" ht="15" customHeight="1">
      <c r="G303" s="70" t="s">
        <v>374</v>
      </c>
      <c r="H303" s="70" t="s">
        <v>420</v>
      </c>
      <c r="I303" s="70" t="s">
        <v>424</v>
      </c>
      <c r="J303" s="70" t="s">
        <v>368</v>
      </c>
      <c r="K303" s="70">
        <v>0</v>
      </c>
      <c r="L303">
        <v>1</v>
      </c>
    </row>
    <row r="304" spans="7:12" ht="15" customHeight="1">
      <c r="G304" s="70" t="s">
        <v>374</v>
      </c>
      <c r="H304" s="70" t="s">
        <v>420</v>
      </c>
      <c r="I304" s="70" t="s">
        <v>424</v>
      </c>
      <c r="J304" s="70" t="s">
        <v>367</v>
      </c>
      <c r="K304" s="70">
        <v>0</v>
      </c>
      <c r="L304">
        <v>1</v>
      </c>
    </row>
    <row r="305" spans="7:12" ht="15" customHeight="1">
      <c r="G305" s="70" t="s">
        <v>374</v>
      </c>
      <c r="H305" s="70" t="s">
        <v>420</v>
      </c>
      <c r="I305" s="70" t="s">
        <v>424</v>
      </c>
      <c r="J305" s="70" t="s">
        <v>40</v>
      </c>
      <c r="K305" s="70">
        <v>0</v>
      </c>
      <c r="L305">
        <v>1</v>
      </c>
    </row>
    <row r="306" spans="7:12" ht="15" customHeight="1">
      <c r="G306" s="70" t="s">
        <v>374</v>
      </c>
      <c r="H306" s="70" t="s">
        <v>420</v>
      </c>
      <c r="I306" s="70" t="s">
        <v>436</v>
      </c>
      <c r="J306" s="70" t="s">
        <v>366</v>
      </c>
      <c r="K306" s="70">
        <v>0</v>
      </c>
      <c r="L306">
        <v>4</v>
      </c>
    </row>
    <row r="307" spans="7:12" ht="15" customHeight="1">
      <c r="G307" s="70" t="s">
        <v>374</v>
      </c>
      <c r="H307" s="70" t="s">
        <v>420</v>
      </c>
      <c r="I307" s="70" t="s">
        <v>436</v>
      </c>
      <c r="J307" s="70" t="s">
        <v>367</v>
      </c>
      <c r="K307" s="70">
        <v>0</v>
      </c>
      <c r="L307">
        <v>2</v>
      </c>
    </row>
    <row r="308" spans="7:12" ht="15" customHeight="1">
      <c r="G308" s="70" t="s">
        <v>374</v>
      </c>
      <c r="H308" s="70" t="s">
        <v>420</v>
      </c>
      <c r="I308" s="70" t="s">
        <v>436</v>
      </c>
      <c r="J308" s="70" t="s">
        <v>368</v>
      </c>
      <c r="K308" s="70">
        <v>-1</v>
      </c>
      <c r="L308">
        <v>0</v>
      </c>
    </row>
    <row r="309" spans="7:12" ht="15" customHeight="1">
      <c r="G309" s="70" t="s">
        <v>374</v>
      </c>
      <c r="H309" s="70" t="s">
        <v>420</v>
      </c>
      <c r="I309" s="70" t="s">
        <v>436</v>
      </c>
      <c r="J309" s="70" t="s">
        <v>40</v>
      </c>
      <c r="K309" s="70">
        <v>0</v>
      </c>
      <c r="L309">
        <v>3</v>
      </c>
    </row>
    <row r="310" spans="7:12" ht="15" customHeight="1">
      <c r="G310" s="70" t="s">
        <v>374</v>
      </c>
      <c r="H310" s="70" t="s">
        <v>420</v>
      </c>
      <c r="I310" s="70" t="s">
        <v>425</v>
      </c>
      <c r="J310" s="70" t="s">
        <v>50</v>
      </c>
      <c r="K310" s="70">
        <v>0</v>
      </c>
      <c r="L310">
        <v>3</v>
      </c>
    </row>
    <row r="311" spans="7:12" ht="15" customHeight="1">
      <c r="G311" s="70" t="s">
        <v>374</v>
      </c>
      <c r="H311" s="70" t="s">
        <v>420</v>
      </c>
      <c r="I311" s="70" t="s">
        <v>425</v>
      </c>
      <c r="J311" s="70" t="s">
        <v>366</v>
      </c>
      <c r="K311" s="70">
        <v>0</v>
      </c>
      <c r="L311">
        <v>2</v>
      </c>
    </row>
    <row r="312" spans="7:12" ht="15" customHeight="1">
      <c r="G312" s="70" t="s">
        <v>374</v>
      </c>
      <c r="H312" s="70" t="s">
        <v>420</v>
      </c>
      <c r="I312" s="70" t="s">
        <v>425</v>
      </c>
      <c r="J312" s="70" t="s">
        <v>368</v>
      </c>
      <c r="K312" s="70">
        <v>0</v>
      </c>
      <c r="L312">
        <v>2</v>
      </c>
    </row>
    <row r="313" spans="7:12" ht="15" customHeight="1">
      <c r="G313" s="70" t="s">
        <v>374</v>
      </c>
      <c r="H313" s="70" t="s">
        <v>420</v>
      </c>
      <c r="I313" s="70" t="s">
        <v>425</v>
      </c>
      <c r="J313" s="70" t="s">
        <v>367</v>
      </c>
      <c r="K313" s="70">
        <v>0</v>
      </c>
      <c r="L313">
        <v>2</v>
      </c>
    </row>
    <row r="314" spans="7:12" ht="15" customHeight="1">
      <c r="G314" s="70" t="s">
        <v>374</v>
      </c>
      <c r="H314" s="70" t="s">
        <v>420</v>
      </c>
      <c r="I314" s="70" t="s">
        <v>425</v>
      </c>
      <c r="J314" s="70" t="s">
        <v>40</v>
      </c>
      <c r="K314" s="70">
        <v>0</v>
      </c>
      <c r="L314">
        <v>3</v>
      </c>
    </row>
    <row r="315" spans="7:12" ht="15" customHeight="1">
      <c r="G315" s="70" t="s">
        <v>374</v>
      </c>
      <c r="H315" s="70" t="s">
        <v>420</v>
      </c>
      <c r="I315" s="70" t="s">
        <v>426</v>
      </c>
      <c r="J315" s="70" t="s">
        <v>50</v>
      </c>
      <c r="K315" s="70">
        <v>0</v>
      </c>
      <c r="L315">
        <v>3</v>
      </c>
    </row>
    <row r="316" spans="7:12" ht="15" customHeight="1">
      <c r="G316" s="70" t="s">
        <v>374</v>
      </c>
      <c r="H316" s="70" t="s">
        <v>420</v>
      </c>
      <c r="I316" s="70" t="s">
        <v>426</v>
      </c>
      <c r="J316" s="70" t="s">
        <v>366</v>
      </c>
      <c r="K316" s="70">
        <v>0</v>
      </c>
      <c r="L316">
        <v>2</v>
      </c>
    </row>
    <row r="317" spans="7:12" ht="15" customHeight="1">
      <c r="G317" s="70" t="s">
        <v>374</v>
      </c>
      <c r="H317" s="70" t="s">
        <v>420</v>
      </c>
      <c r="I317" s="70" t="s">
        <v>426</v>
      </c>
      <c r="J317" s="70" t="s">
        <v>368</v>
      </c>
      <c r="K317" s="70">
        <v>0</v>
      </c>
      <c r="L317">
        <v>2</v>
      </c>
    </row>
    <row r="318" spans="7:12" ht="15" customHeight="1">
      <c r="G318" s="70" t="s">
        <v>374</v>
      </c>
      <c r="H318" s="70" t="s">
        <v>420</v>
      </c>
      <c r="I318" s="70" t="s">
        <v>426</v>
      </c>
      <c r="J318" s="70" t="s">
        <v>367</v>
      </c>
      <c r="K318" s="70">
        <v>0</v>
      </c>
      <c r="L318">
        <v>2</v>
      </c>
    </row>
    <row r="319" spans="7:12" ht="15" customHeight="1">
      <c r="G319" s="70" t="s">
        <v>374</v>
      </c>
      <c r="H319" s="70" t="s">
        <v>420</v>
      </c>
      <c r="I319" s="70" t="s">
        <v>426</v>
      </c>
      <c r="J319" s="70" t="s">
        <v>40</v>
      </c>
      <c r="K319" s="70">
        <v>0</v>
      </c>
      <c r="L319">
        <v>5</v>
      </c>
    </row>
    <row r="320" spans="7:12" ht="15" customHeight="1">
      <c r="G320" s="70" t="s">
        <v>374</v>
      </c>
      <c r="H320" s="70" t="s">
        <v>420</v>
      </c>
      <c r="I320" s="70" t="s">
        <v>427</v>
      </c>
      <c r="J320" s="70" t="s">
        <v>50</v>
      </c>
      <c r="K320" s="70">
        <v>-1</v>
      </c>
      <c r="L320">
        <v>1</v>
      </c>
    </row>
    <row r="321" spans="7:12" ht="15" customHeight="1">
      <c r="G321" s="70" t="s">
        <v>374</v>
      </c>
      <c r="H321" s="70" t="s">
        <v>420</v>
      </c>
      <c r="I321" s="70" t="s">
        <v>427</v>
      </c>
      <c r="J321" s="70" t="s">
        <v>56</v>
      </c>
      <c r="K321" s="70">
        <v>0</v>
      </c>
      <c r="L321">
        <v>1</v>
      </c>
    </row>
    <row r="322" spans="7:12" ht="15" customHeight="1">
      <c r="G322" s="70" t="s">
        <v>374</v>
      </c>
      <c r="H322" s="70" t="s">
        <v>420</v>
      </c>
      <c r="I322" s="70" t="s">
        <v>427</v>
      </c>
      <c r="J322" s="70" t="s">
        <v>366</v>
      </c>
      <c r="K322" s="70">
        <v>-1</v>
      </c>
      <c r="L322">
        <v>1</v>
      </c>
    </row>
    <row r="323" spans="7:12" ht="15" customHeight="1">
      <c r="G323" s="70" t="s">
        <v>374</v>
      </c>
      <c r="H323" s="70" t="s">
        <v>420</v>
      </c>
      <c r="I323" s="70" t="s">
        <v>427</v>
      </c>
      <c r="J323" s="70" t="s">
        <v>40</v>
      </c>
      <c r="K323" s="70">
        <v>-1</v>
      </c>
      <c r="L323">
        <v>0</v>
      </c>
    </row>
    <row r="324" spans="7:12" ht="15" customHeight="1">
      <c r="G324" s="70" t="s">
        <v>374</v>
      </c>
      <c r="H324" s="70" t="s">
        <v>420</v>
      </c>
      <c r="I324" s="70" t="s">
        <v>430</v>
      </c>
      <c r="J324" s="70" t="s">
        <v>50</v>
      </c>
      <c r="K324" s="70">
        <v>0</v>
      </c>
      <c r="L324">
        <v>1</v>
      </c>
    </row>
    <row r="325" spans="7:12" ht="15" customHeight="1">
      <c r="G325" s="70" t="s">
        <v>374</v>
      </c>
      <c r="H325" s="70" t="s">
        <v>420</v>
      </c>
      <c r="I325" s="70" t="s">
        <v>430</v>
      </c>
      <c r="J325" s="70" t="s">
        <v>56</v>
      </c>
      <c r="K325" s="70">
        <v>0</v>
      </c>
      <c r="L325">
        <v>1</v>
      </c>
    </row>
    <row r="326" spans="7:12" ht="15" customHeight="1">
      <c r="G326" s="70" t="s">
        <v>374</v>
      </c>
      <c r="H326" s="70" t="s">
        <v>420</v>
      </c>
      <c r="I326" s="70" t="s">
        <v>430</v>
      </c>
      <c r="J326" s="70" t="s">
        <v>366</v>
      </c>
      <c r="K326" s="70">
        <v>0</v>
      </c>
      <c r="L326">
        <v>1</v>
      </c>
    </row>
    <row r="327" spans="7:12" ht="15" customHeight="1">
      <c r="G327" s="70" t="s">
        <v>374</v>
      </c>
      <c r="H327" s="70" t="s">
        <v>420</v>
      </c>
      <c r="I327" s="70" t="s">
        <v>430</v>
      </c>
      <c r="J327" s="70" t="s">
        <v>40</v>
      </c>
      <c r="K327" s="70">
        <v>0</v>
      </c>
      <c r="L327">
        <v>2</v>
      </c>
    </row>
    <row r="328" spans="7:12" ht="15" customHeight="1">
      <c r="G328" s="70" t="s">
        <v>374</v>
      </c>
      <c r="H328" s="70" t="s">
        <v>420</v>
      </c>
      <c r="I328" s="70" t="s">
        <v>437</v>
      </c>
      <c r="J328" s="70" t="s">
        <v>366</v>
      </c>
      <c r="K328" s="70">
        <v>0</v>
      </c>
      <c r="L328">
        <v>2</v>
      </c>
    </row>
    <row r="329" spans="7:12" ht="15" customHeight="1">
      <c r="G329" s="70" t="s">
        <v>374</v>
      </c>
      <c r="H329" s="70" t="s">
        <v>420</v>
      </c>
      <c r="I329" s="70" t="s">
        <v>437</v>
      </c>
      <c r="J329" s="70" t="s">
        <v>50</v>
      </c>
      <c r="K329" s="70">
        <v>0</v>
      </c>
      <c r="L329">
        <v>2</v>
      </c>
    </row>
    <row r="330" spans="7:12" ht="15" customHeight="1">
      <c r="G330" s="70" t="s">
        <v>374</v>
      </c>
      <c r="H330" s="70" t="s">
        <v>420</v>
      </c>
      <c r="I330" s="70" t="s">
        <v>437</v>
      </c>
      <c r="J330" s="70" t="s">
        <v>368</v>
      </c>
      <c r="K330" s="70">
        <v>0</v>
      </c>
      <c r="L330">
        <v>3</v>
      </c>
    </row>
    <row r="331" spans="7:12" ht="15" customHeight="1">
      <c r="G331" s="70" t="s">
        <v>374</v>
      </c>
      <c r="H331" s="70" t="s">
        <v>420</v>
      </c>
      <c r="I331" s="70" t="s">
        <v>437</v>
      </c>
      <c r="J331" s="70" t="s">
        <v>56</v>
      </c>
      <c r="K331" s="70">
        <v>-1</v>
      </c>
      <c r="L331">
        <v>3</v>
      </c>
    </row>
    <row r="332" spans="7:12" ht="15" customHeight="1">
      <c r="G332" s="70" t="s">
        <v>374</v>
      </c>
      <c r="H332" s="70" t="s">
        <v>420</v>
      </c>
      <c r="I332" s="70" t="s">
        <v>437</v>
      </c>
      <c r="J332" s="70" t="s">
        <v>40</v>
      </c>
      <c r="K332" s="70">
        <v>0</v>
      </c>
      <c r="L332">
        <v>5</v>
      </c>
    </row>
    <row r="333" spans="7:12" ht="15" customHeight="1">
      <c r="G333" s="70" t="s">
        <v>374</v>
      </c>
      <c r="H333" s="70" t="s">
        <v>438</v>
      </c>
      <c r="I333" s="70" t="s">
        <v>438</v>
      </c>
      <c r="J333" s="70" t="s">
        <v>368</v>
      </c>
      <c r="K333" s="70">
        <v>0</v>
      </c>
      <c r="L333">
        <v>5</v>
      </c>
    </row>
    <row r="334" spans="7:12" ht="15" customHeight="1">
      <c r="G334" s="70" t="s">
        <v>374</v>
      </c>
      <c r="H334" s="70" t="s">
        <v>438</v>
      </c>
      <c r="I334" s="70" t="s">
        <v>438</v>
      </c>
      <c r="J334" s="70" t="s">
        <v>56</v>
      </c>
      <c r="K334" s="70">
        <v>-2</v>
      </c>
      <c r="L334">
        <v>2</v>
      </c>
    </row>
    <row r="335" spans="7:12" ht="15" customHeight="1">
      <c r="G335" s="70" t="s">
        <v>374</v>
      </c>
      <c r="H335" s="70" t="s">
        <v>438</v>
      </c>
      <c r="I335" s="70" t="s">
        <v>438</v>
      </c>
      <c r="J335" s="70" t="s">
        <v>50</v>
      </c>
      <c r="K335" s="70">
        <v>0</v>
      </c>
      <c r="L335">
        <v>3</v>
      </c>
    </row>
    <row r="336" spans="7:12" ht="15" customHeight="1">
      <c r="G336" s="70" t="s">
        <v>374</v>
      </c>
      <c r="H336" s="70" t="s">
        <v>438</v>
      </c>
      <c r="I336" s="70" t="s">
        <v>438</v>
      </c>
      <c r="J336" s="70" t="s">
        <v>366</v>
      </c>
      <c r="K336" s="70">
        <v>-1</v>
      </c>
      <c r="L336">
        <v>3</v>
      </c>
    </row>
    <row r="337" spans="7:12" ht="15" customHeight="1">
      <c r="G337" s="70" t="s">
        <v>374</v>
      </c>
      <c r="H337" s="70" t="s">
        <v>219</v>
      </c>
      <c r="I337" s="70" t="s">
        <v>448</v>
      </c>
      <c r="J337" s="70" t="s">
        <v>50</v>
      </c>
      <c r="K337" s="70">
        <v>0</v>
      </c>
      <c r="L337">
        <v>4</v>
      </c>
    </row>
    <row r="338" spans="7:12" ht="15" customHeight="1">
      <c r="G338" s="70" t="s">
        <v>374</v>
      </c>
      <c r="H338" s="70" t="s">
        <v>219</v>
      </c>
      <c r="I338" s="70" t="s">
        <v>448</v>
      </c>
      <c r="J338" s="70" t="s">
        <v>368</v>
      </c>
      <c r="K338" s="70">
        <v>0</v>
      </c>
      <c r="L338" s="70">
        <v>3</v>
      </c>
    </row>
    <row r="339" spans="7:12" ht="15" customHeight="1">
      <c r="G339" s="70" t="s">
        <v>374</v>
      </c>
      <c r="H339" s="70" t="s">
        <v>219</v>
      </c>
      <c r="I339" s="70" t="s">
        <v>448</v>
      </c>
      <c r="J339" s="70" t="s">
        <v>56</v>
      </c>
      <c r="K339" s="70">
        <v>0</v>
      </c>
      <c r="L339" s="70">
        <v>3</v>
      </c>
    </row>
    <row r="340" spans="7:12" ht="15" customHeight="1">
      <c r="G340" s="70" t="s">
        <v>374</v>
      </c>
      <c r="H340" s="70" t="s">
        <v>219</v>
      </c>
      <c r="I340" s="70" t="s">
        <v>448</v>
      </c>
      <c r="J340" s="70" t="s">
        <v>366</v>
      </c>
      <c r="K340" s="70">
        <v>-2</v>
      </c>
      <c r="L340" s="70">
        <v>4</v>
      </c>
    </row>
    <row r="341" spans="7:12" ht="15" customHeight="1">
      <c r="G341" s="70" t="s">
        <v>374</v>
      </c>
      <c r="H341" s="70" t="s">
        <v>219</v>
      </c>
      <c r="I341" s="70" t="s">
        <v>448</v>
      </c>
      <c r="J341" s="70" t="s">
        <v>367</v>
      </c>
      <c r="K341" s="70">
        <v>-2</v>
      </c>
      <c r="L341" s="70">
        <v>4</v>
      </c>
    </row>
    <row r="342" spans="7:12" ht="15" customHeight="1">
      <c r="G342" s="70" t="s">
        <v>374</v>
      </c>
      <c r="H342" s="70" t="s">
        <v>219</v>
      </c>
      <c r="I342" s="70" t="s">
        <v>448</v>
      </c>
      <c r="J342" s="70" t="s">
        <v>40</v>
      </c>
      <c r="K342" s="70">
        <v>0</v>
      </c>
      <c r="L342" s="70">
        <v>1</v>
      </c>
    </row>
    <row r="343" spans="7:12" ht="15" customHeight="1">
      <c r="G343" s="70" t="s">
        <v>408</v>
      </c>
      <c r="H343" s="70" t="s">
        <v>171</v>
      </c>
      <c r="I343" s="70" t="s">
        <v>407</v>
      </c>
      <c r="J343" s="70" t="s">
        <v>366</v>
      </c>
      <c r="K343" s="70">
        <v>0</v>
      </c>
      <c r="L343">
        <v>2</v>
      </c>
    </row>
    <row r="344" spans="7:12" ht="15" customHeight="1">
      <c r="G344" s="70" t="s">
        <v>408</v>
      </c>
      <c r="H344" s="70" t="s">
        <v>171</v>
      </c>
      <c r="I344" s="70" t="s">
        <v>407</v>
      </c>
      <c r="J344" s="70" t="s">
        <v>56</v>
      </c>
      <c r="K344" s="70">
        <v>0</v>
      </c>
      <c r="L344">
        <v>2</v>
      </c>
    </row>
    <row r="345" spans="7:12" ht="15" customHeight="1">
      <c r="G345" s="70" t="s">
        <v>408</v>
      </c>
      <c r="H345" s="70" t="s">
        <v>171</v>
      </c>
      <c r="I345" s="70" t="s">
        <v>407</v>
      </c>
      <c r="J345" s="70" t="s">
        <v>368</v>
      </c>
      <c r="K345" s="70">
        <v>0</v>
      </c>
      <c r="L345">
        <v>2</v>
      </c>
    </row>
    <row r="346" spans="7:12" ht="15" customHeight="1">
      <c r="G346" s="70" t="s">
        <v>408</v>
      </c>
      <c r="H346" s="70" t="s">
        <v>171</v>
      </c>
      <c r="I346" s="70" t="s">
        <v>407</v>
      </c>
      <c r="J346" s="70" t="s">
        <v>50</v>
      </c>
      <c r="K346" s="70">
        <v>-1</v>
      </c>
      <c r="L346">
        <v>2</v>
      </c>
    </row>
    <row r="347" spans="7:12" ht="15" customHeight="1">
      <c r="G347" s="70" t="s">
        <v>408</v>
      </c>
      <c r="H347" s="70" t="s">
        <v>171</v>
      </c>
      <c r="I347" s="70" t="s">
        <v>407</v>
      </c>
      <c r="J347" s="70" t="s">
        <v>40</v>
      </c>
      <c r="K347" s="70">
        <v>-2</v>
      </c>
      <c r="L347">
        <v>0</v>
      </c>
    </row>
    <row r="348" spans="7:12" ht="15" customHeight="1">
      <c r="G348" s="70" t="s">
        <v>408</v>
      </c>
      <c r="H348" s="70" t="s">
        <v>137</v>
      </c>
      <c r="I348" s="70" t="s">
        <v>446</v>
      </c>
      <c r="J348" s="70" t="s">
        <v>368</v>
      </c>
      <c r="K348" s="70">
        <v>0</v>
      </c>
      <c r="L348">
        <v>1</v>
      </c>
    </row>
    <row r="349" spans="7:12" ht="15" customHeight="1">
      <c r="G349" s="70" t="s">
        <v>408</v>
      </c>
      <c r="H349" s="70" t="s">
        <v>137</v>
      </c>
      <c r="I349" s="70" t="s">
        <v>446</v>
      </c>
      <c r="J349" s="70" t="s">
        <v>366</v>
      </c>
      <c r="K349" s="70">
        <v>0</v>
      </c>
      <c r="L349">
        <v>2</v>
      </c>
    </row>
    <row r="350" spans="7:12" ht="15" customHeight="1">
      <c r="G350" s="70" t="s">
        <v>408</v>
      </c>
      <c r="H350" s="70" t="s">
        <v>137</v>
      </c>
      <c r="I350" s="70" t="s">
        <v>446</v>
      </c>
      <c r="J350" s="70" t="s">
        <v>50</v>
      </c>
      <c r="K350" s="70">
        <v>-1</v>
      </c>
      <c r="L350">
        <v>1</v>
      </c>
    </row>
    <row r="351" spans="7:12" ht="15" customHeight="1">
      <c r="G351" s="70" t="s">
        <v>408</v>
      </c>
      <c r="H351" s="70" t="s">
        <v>137</v>
      </c>
      <c r="I351" s="70" t="s">
        <v>446</v>
      </c>
      <c r="J351" s="70" t="s">
        <v>367</v>
      </c>
      <c r="K351" s="70">
        <v>0</v>
      </c>
      <c r="L351">
        <v>2</v>
      </c>
    </row>
    <row r="352" spans="7:12" ht="15" customHeight="1">
      <c r="G352" s="70" t="s">
        <v>408</v>
      </c>
      <c r="H352" s="70" t="s">
        <v>137</v>
      </c>
      <c r="I352" s="70" t="s">
        <v>446</v>
      </c>
      <c r="J352" s="70" t="s">
        <v>40</v>
      </c>
      <c r="K352" s="70">
        <v>0</v>
      </c>
      <c r="L352">
        <v>1</v>
      </c>
    </row>
    <row r="353" spans="7:12" ht="15" customHeight="1">
      <c r="G353" s="70" t="s">
        <v>408</v>
      </c>
      <c r="H353" s="70" t="s">
        <v>456</v>
      </c>
      <c r="I353" s="70" t="s">
        <v>461</v>
      </c>
      <c r="J353" s="70" t="s">
        <v>368</v>
      </c>
      <c r="K353" s="70">
        <v>0</v>
      </c>
      <c r="L353">
        <v>2</v>
      </c>
    </row>
    <row r="354" spans="7:12" ht="15" customHeight="1">
      <c r="G354" s="70" t="s">
        <v>408</v>
      </c>
      <c r="H354" s="70" t="s">
        <v>456</v>
      </c>
      <c r="I354" s="70" t="s">
        <v>461</v>
      </c>
      <c r="J354" s="70" t="s">
        <v>56</v>
      </c>
      <c r="K354" s="70">
        <v>0</v>
      </c>
      <c r="L354">
        <v>2</v>
      </c>
    </row>
    <row r="355" spans="7:12" ht="15" customHeight="1">
      <c r="G355" s="70" t="s">
        <v>408</v>
      </c>
      <c r="H355" s="70" t="s">
        <v>456</v>
      </c>
      <c r="I355" s="70" t="s">
        <v>461</v>
      </c>
      <c r="J355" s="70" t="s">
        <v>55</v>
      </c>
      <c r="K355" s="70">
        <v>0</v>
      </c>
      <c r="L355">
        <v>2</v>
      </c>
    </row>
    <row r="356" spans="7:12" ht="15" customHeight="1">
      <c r="G356" s="70" t="s">
        <v>408</v>
      </c>
      <c r="H356" s="70" t="s">
        <v>456</v>
      </c>
      <c r="I356" s="70" t="s">
        <v>461</v>
      </c>
      <c r="J356" s="70" t="s">
        <v>50</v>
      </c>
      <c r="K356" s="70">
        <v>-1</v>
      </c>
      <c r="L356">
        <v>0</v>
      </c>
    </row>
    <row r="357" spans="7:12" ht="15" customHeight="1">
      <c r="G357" s="70" t="s">
        <v>408</v>
      </c>
      <c r="H357" s="70" t="s">
        <v>456</v>
      </c>
      <c r="I357" s="70" t="s">
        <v>461</v>
      </c>
      <c r="J357" s="70" t="s">
        <v>40</v>
      </c>
      <c r="K357" s="70">
        <v>0</v>
      </c>
      <c r="L357">
        <v>1</v>
      </c>
    </row>
    <row r="358" spans="7:12" ht="15" customHeight="1">
      <c r="G358" s="70" t="s">
        <v>408</v>
      </c>
      <c r="H358" s="70" t="s">
        <v>456</v>
      </c>
      <c r="I358" s="70" t="s">
        <v>460</v>
      </c>
      <c r="J358" s="70" t="s">
        <v>368</v>
      </c>
      <c r="K358" s="70">
        <v>0</v>
      </c>
      <c r="L358">
        <v>3</v>
      </c>
    </row>
    <row r="359" spans="7:12" ht="15" customHeight="1">
      <c r="G359" s="70" t="s">
        <v>408</v>
      </c>
      <c r="H359" s="70" t="s">
        <v>456</v>
      </c>
      <c r="I359" s="70" t="s">
        <v>460</v>
      </c>
      <c r="J359" s="70" t="s">
        <v>56</v>
      </c>
      <c r="K359" s="70">
        <v>0</v>
      </c>
      <c r="L359">
        <v>2</v>
      </c>
    </row>
    <row r="360" spans="7:12" ht="15" customHeight="1">
      <c r="G360" s="70" t="s">
        <v>408</v>
      </c>
      <c r="H360" s="70" t="s">
        <v>456</v>
      </c>
      <c r="I360" s="70" t="s">
        <v>460</v>
      </c>
      <c r="J360" s="70" t="s">
        <v>55</v>
      </c>
      <c r="K360" s="70">
        <v>0</v>
      </c>
      <c r="L360">
        <v>3</v>
      </c>
    </row>
    <row r="361" spans="7:12" ht="15" customHeight="1">
      <c r="G361" s="70" t="s">
        <v>408</v>
      </c>
      <c r="H361" s="70" t="s">
        <v>456</v>
      </c>
      <c r="I361" s="70" t="s">
        <v>460</v>
      </c>
      <c r="J361" s="70" t="s">
        <v>50</v>
      </c>
      <c r="K361" s="70">
        <v>-1</v>
      </c>
      <c r="L361">
        <v>0</v>
      </c>
    </row>
    <row r="362" spans="7:12" ht="15" customHeight="1">
      <c r="G362" s="70" t="s">
        <v>408</v>
      </c>
      <c r="H362" s="70" t="s">
        <v>456</v>
      </c>
      <c r="I362" s="70" t="s">
        <v>460</v>
      </c>
      <c r="J362" s="70" t="s">
        <v>40</v>
      </c>
      <c r="K362" s="70">
        <v>-1</v>
      </c>
      <c r="L362">
        <v>0</v>
      </c>
    </row>
    <row r="363" spans="7:12" ht="15" customHeight="1">
      <c r="G363" s="70" t="s">
        <v>408</v>
      </c>
      <c r="H363" s="70" t="s">
        <v>456</v>
      </c>
      <c r="I363" s="70" t="s">
        <v>457</v>
      </c>
      <c r="J363" s="70" t="s">
        <v>368</v>
      </c>
      <c r="K363" s="70">
        <v>0</v>
      </c>
      <c r="L363">
        <v>3</v>
      </c>
    </row>
    <row r="364" spans="7:12" ht="15" customHeight="1">
      <c r="G364" s="70" t="s">
        <v>408</v>
      </c>
      <c r="H364" s="70" t="s">
        <v>456</v>
      </c>
      <c r="I364" s="70" t="s">
        <v>457</v>
      </c>
      <c r="J364" s="70" t="s">
        <v>56</v>
      </c>
      <c r="K364" s="70">
        <v>0</v>
      </c>
      <c r="L364">
        <v>3</v>
      </c>
    </row>
    <row r="365" spans="7:12" ht="15" customHeight="1">
      <c r="G365" s="70" t="s">
        <v>408</v>
      </c>
      <c r="H365" s="70" t="s">
        <v>456</v>
      </c>
      <c r="I365" s="70" t="s">
        <v>457</v>
      </c>
      <c r="J365" s="70" t="s">
        <v>55</v>
      </c>
      <c r="K365" s="70">
        <v>0</v>
      </c>
      <c r="L365">
        <v>3</v>
      </c>
    </row>
    <row r="366" spans="7:12" ht="15" customHeight="1">
      <c r="G366" s="70" t="s">
        <v>408</v>
      </c>
      <c r="H366" s="70" t="s">
        <v>456</v>
      </c>
      <c r="I366" s="70" t="s">
        <v>457</v>
      </c>
      <c r="J366" s="70" t="s">
        <v>50</v>
      </c>
      <c r="K366" s="70">
        <v>-1</v>
      </c>
      <c r="L366">
        <v>0</v>
      </c>
    </row>
    <row r="367" spans="7:12" ht="15" customHeight="1">
      <c r="G367" s="70" t="s">
        <v>408</v>
      </c>
      <c r="H367" s="70" t="s">
        <v>456</v>
      </c>
      <c r="I367" s="70" t="s">
        <v>457</v>
      </c>
      <c r="J367" s="70" t="s">
        <v>40</v>
      </c>
      <c r="K367" s="70">
        <v>0</v>
      </c>
      <c r="L367">
        <v>1</v>
      </c>
    </row>
    <row r="368" spans="7:12" ht="15" customHeight="1">
      <c r="G368" s="70" t="s">
        <v>408</v>
      </c>
      <c r="H368" s="70" t="s">
        <v>456</v>
      </c>
      <c r="I368" s="70" t="s">
        <v>458</v>
      </c>
      <c r="J368" s="70" t="s">
        <v>368</v>
      </c>
      <c r="K368" s="70">
        <v>0</v>
      </c>
      <c r="L368">
        <v>3</v>
      </c>
    </row>
    <row r="369" spans="7:12" ht="15" customHeight="1">
      <c r="G369" s="70" t="s">
        <v>408</v>
      </c>
      <c r="H369" s="70" t="s">
        <v>456</v>
      </c>
      <c r="I369" s="70" t="s">
        <v>458</v>
      </c>
      <c r="J369" s="70" t="s">
        <v>56</v>
      </c>
      <c r="K369" s="70">
        <v>0</v>
      </c>
      <c r="L369">
        <v>2</v>
      </c>
    </row>
    <row r="370" spans="7:12" ht="15" customHeight="1">
      <c r="G370" s="70" t="s">
        <v>408</v>
      </c>
      <c r="H370" s="70" t="s">
        <v>456</v>
      </c>
      <c r="I370" s="70" t="s">
        <v>458</v>
      </c>
      <c r="J370" s="70" t="s">
        <v>50</v>
      </c>
      <c r="K370" s="70">
        <v>-1</v>
      </c>
      <c r="L370">
        <v>0</v>
      </c>
    </row>
    <row r="371" spans="7:12" ht="15" customHeight="1">
      <c r="G371" s="70" t="s">
        <v>408</v>
      </c>
      <c r="H371" s="70" t="s">
        <v>456</v>
      </c>
      <c r="I371" s="70" t="s">
        <v>458</v>
      </c>
      <c r="J371" s="70" t="s">
        <v>40</v>
      </c>
      <c r="K371" s="70">
        <v>0</v>
      </c>
      <c r="L371">
        <v>1</v>
      </c>
    </row>
    <row r="372" spans="7:12" ht="15" customHeight="1">
      <c r="G372" s="70" t="s">
        <v>408</v>
      </c>
      <c r="H372" s="70" t="s">
        <v>456</v>
      </c>
      <c r="I372" s="70" t="s">
        <v>459</v>
      </c>
      <c r="J372" s="70" t="s">
        <v>368</v>
      </c>
      <c r="K372" s="70">
        <v>0</v>
      </c>
      <c r="L372">
        <v>3</v>
      </c>
    </row>
    <row r="373" spans="7:12" ht="15" customHeight="1">
      <c r="G373" s="70" t="s">
        <v>408</v>
      </c>
      <c r="H373" s="70" t="s">
        <v>456</v>
      </c>
      <c r="I373" s="70" t="s">
        <v>459</v>
      </c>
      <c r="J373" s="70" t="s">
        <v>56</v>
      </c>
      <c r="K373" s="70">
        <v>0</v>
      </c>
      <c r="L373">
        <v>2</v>
      </c>
    </row>
    <row r="374" spans="7:12" ht="15" customHeight="1">
      <c r="G374" s="70" t="s">
        <v>408</v>
      </c>
      <c r="H374" s="70" t="s">
        <v>456</v>
      </c>
      <c r="I374" s="70" t="s">
        <v>459</v>
      </c>
      <c r="J374" s="70" t="s">
        <v>55</v>
      </c>
      <c r="K374" s="70">
        <v>0</v>
      </c>
      <c r="L374">
        <v>3</v>
      </c>
    </row>
    <row r="375" spans="7:12" ht="15" customHeight="1">
      <c r="G375" s="70" t="s">
        <v>408</v>
      </c>
      <c r="H375" s="70" t="s">
        <v>456</v>
      </c>
      <c r="I375" s="70" t="s">
        <v>459</v>
      </c>
      <c r="J375" s="70" t="s">
        <v>50</v>
      </c>
      <c r="K375" s="70">
        <v>-1</v>
      </c>
      <c r="L375">
        <v>0</v>
      </c>
    </row>
    <row r="376" spans="7:12" ht="15" customHeight="1">
      <c r="G376" s="70" t="s">
        <v>408</v>
      </c>
      <c r="H376" s="70" t="s">
        <v>456</v>
      </c>
      <c r="I376" s="70" t="s">
        <v>459</v>
      </c>
      <c r="J376" s="70" t="s">
        <v>40</v>
      </c>
      <c r="K376" s="70">
        <v>0</v>
      </c>
      <c r="L376">
        <v>1</v>
      </c>
    </row>
    <row r="377" spans="7:12" ht="15" customHeight="1">
      <c r="G377" s="83" t="s">
        <v>400</v>
      </c>
      <c r="H377" s="70" t="s">
        <v>409</v>
      </c>
      <c r="I377" s="70" t="s">
        <v>418</v>
      </c>
      <c r="J377" s="70" t="s">
        <v>50</v>
      </c>
      <c r="K377" s="70">
        <v>0</v>
      </c>
      <c r="L377">
        <v>1</v>
      </c>
    </row>
    <row r="378" spans="7:12" ht="15" customHeight="1">
      <c r="G378" s="83" t="s">
        <v>400</v>
      </c>
      <c r="H378" s="70" t="s">
        <v>409</v>
      </c>
      <c r="I378" s="70" t="s">
        <v>418</v>
      </c>
      <c r="J378" s="70" t="s">
        <v>366</v>
      </c>
      <c r="K378" s="70">
        <v>-1</v>
      </c>
      <c r="L378">
        <v>0</v>
      </c>
    </row>
    <row r="379" spans="7:12" ht="15" customHeight="1">
      <c r="G379" s="83" t="s">
        <v>400</v>
      </c>
      <c r="H379" s="70" t="s">
        <v>409</v>
      </c>
      <c r="I379" s="70" t="s">
        <v>418</v>
      </c>
      <c r="J379" s="70" t="s">
        <v>56</v>
      </c>
      <c r="K379" s="70">
        <v>0</v>
      </c>
      <c r="L379">
        <v>1</v>
      </c>
    </row>
    <row r="380" spans="7:12" ht="15" customHeight="1">
      <c r="G380" s="83" t="s">
        <v>400</v>
      </c>
      <c r="H380" s="70" t="s">
        <v>409</v>
      </c>
      <c r="I380" s="70" t="s">
        <v>418</v>
      </c>
      <c r="J380" s="70" t="s">
        <v>368</v>
      </c>
      <c r="K380" s="70">
        <v>0</v>
      </c>
      <c r="L380">
        <v>0</v>
      </c>
    </row>
    <row r="381" spans="7:12" ht="15" customHeight="1">
      <c r="G381" s="83" t="s">
        <v>400</v>
      </c>
      <c r="H381" s="70" t="s">
        <v>409</v>
      </c>
      <c r="I381" s="70" t="s">
        <v>418</v>
      </c>
      <c r="J381" s="70" t="s">
        <v>367</v>
      </c>
      <c r="K381" s="70">
        <v>-1</v>
      </c>
      <c r="L381">
        <v>0</v>
      </c>
    </row>
    <row r="382" spans="7:12" ht="15" customHeight="1">
      <c r="G382" s="83" t="s">
        <v>400</v>
      </c>
      <c r="H382" s="70" t="s">
        <v>409</v>
      </c>
      <c r="I382" s="70" t="s">
        <v>418</v>
      </c>
      <c r="J382" s="70" t="s">
        <v>40</v>
      </c>
      <c r="K382" s="70">
        <v>-3</v>
      </c>
      <c r="L382">
        <v>0</v>
      </c>
    </row>
    <row r="383" spans="7:12" ht="15" customHeight="1">
      <c r="G383" s="83" t="s">
        <v>400</v>
      </c>
      <c r="H383" s="70" t="s">
        <v>409</v>
      </c>
      <c r="I383" s="70" t="s">
        <v>419</v>
      </c>
      <c r="J383" s="70" t="s">
        <v>50</v>
      </c>
      <c r="K383" s="70">
        <v>-2</v>
      </c>
      <c r="L383">
        <v>0</v>
      </c>
    </row>
    <row r="384" spans="7:12" ht="15" customHeight="1">
      <c r="G384" s="83" t="s">
        <v>400</v>
      </c>
      <c r="H384" s="70" t="s">
        <v>409</v>
      </c>
      <c r="I384" s="70" t="s">
        <v>419</v>
      </c>
      <c r="J384" s="70" t="s">
        <v>366</v>
      </c>
      <c r="K384" s="70">
        <v>0</v>
      </c>
      <c r="L384">
        <v>0</v>
      </c>
    </row>
    <row r="385" spans="7:12" ht="15" customHeight="1">
      <c r="G385" s="83" t="s">
        <v>400</v>
      </c>
      <c r="H385" s="70" t="s">
        <v>409</v>
      </c>
      <c r="I385" s="70" t="s">
        <v>419</v>
      </c>
      <c r="J385" s="70" t="s">
        <v>56</v>
      </c>
      <c r="K385" s="70">
        <v>0</v>
      </c>
      <c r="L385">
        <v>2</v>
      </c>
    </row>
    <row r="386" spans="7:12" ht="15" customHeight="1">
      <c r="G386" s="83" t="s">
        <v>400</v>
      </c>
      <c r="H386" s="70" t="s">
        <v>409</v>
      </c>
      <c r="I386" s="70" t="s">
        <v>419</v>
      </c>
      <c r="J386" s="70" t="s">
        <v>368</v>
      </c>
      <c r="K386" s="70">
        <v>0</v>
      </c>
      <c r="L386">
        <v>0</v>
      </c>
    </row>
    <row r="387" spans="7:12" ht="15" customHeight="1">
      <c r="G387" s="83" t="s">
        <v>400</v>
      </c>
      <c r="H387" s="70" t="s">
        <v>409</v>
      </c>
      <c r="I387" s="70" t="s">
        <v>419</v>
      </c>
      <c r="J387" s="70" t="s">
        <v>367</v>
      </c>
      <c r="K387" s="70">
        <v>0</v>
      </c>
      <c r="L387">
        <v>0</v>
      </c>
    </row>
    <row r="388" spans="7:12" ht="15" customHeight="1">
      <c r="G388" s="83" t="s">
        <v>400</v>
      </c>
      <c r="H388" s="70" t="s">
        <v>409</v>
      </c>
      <c r="I388" s="70" t="s">
        <v>419</v>
      </c>
      <c r="J388" s="70" t="s">
        <v>40</v>
      </c>
      <c r="K388" s="70">
        <v>-3</v>
      </c>
      <c r="L388">
        <v>0</v>
      </c>
    </row>
    <row r="389" spans="7:12" ht="15" customHeight="1">
      <c r="G389" s="83" t="s">
        <v>400</v>
      </c>
      <c r="H389" s="70" t="s">
        <v>347</v>
      </c>
      <c r="I389" s="70" t="s">
        <v>399</v>
      </c>
      <c r="J389" s="70" t="s">
        <v>50</v>
      </c>
      <c r="K389" s="70">
        <v>0</v>
      </c>
      <c r="L389">
        <v>4</v>
      </c>
    </row>
    <row r="390" spans="7:12" ht="15" customHeight="1">
      <c r="G390" s="83" t="s">
        <v>400</v>
      </c>
      <c r="H390" s="70" t="s">
        <v>347</v>
      </c>
      <c r="I390" s="70" t="s">
        <v>399</v>
      </c>
      <c r="J390" s="70" t="s">
        <v>366</v>
      </c>
      <c r="K390" s="70">
        <v>0</v>
      </c>
      <c r="L390">
        <v>2</v>
      </c>
    </row>
    <row r="391" spans="7:12" ht="15" customHeight="1">
      <c r="G391" s="83" t="s">
        <v>400</v>
      </c>
      <c r="H391" s="70" t="s">
        <v>347</v>
      </c>
      <c r="I391" s="70" t="s">
        <v>399</v>
      </c>
      <c r="J391" s="70" t="s">
        <v>56</v>
      </c>
      <c r="K391" s="70">
        <v>0</v>
      </c>
      <c r="L391">
        <v>3</v>
      </c>
    </row>
    <row r="392" spans="7:12" ht="15" customHeight="1">
      <c r="G392" s="83" t="s">
        <v>400</v>
      </c>
      <c r="H392" s="70" t="s">
        <v>347</v>
      </c>
      <c r="I392" s="70" t="s">
        <v>399</v>
      </c>
      <c r="J392" s="70" t="s">
        <v>368</v>
      </c>
      <c r="K392" s="70">
        <v>0</v>
      </c>
      <c r="L392">
        <v>3</v>
      </c>
    </row>
    <row r="393" spans="7:12" ht="15" customHeight="1">
      <c r="G393" s="83" t="s">
        <v>400</v>
      </c>
      <c r="H393" s="70" t="s">
        <v>347</v>
      </c>
      <c r="I393" s="70" t="s">
        <v>399</v>
      </c>
      <c r="J393" s="70" t="s">
        <v>367</v>
      </c>
      <c r="K393" s="70">
        <v>0</v>
      </c>
      <c r="L393">
        <v>3</v>
      </c>
    </row>
    <row r="394" spans="7:12" ht="15" customHeight="1">
      <c r="G394" s="83" t="s">
        <v>400</v>
      </c>
      <c r="H394" s="70" t="s">
        <v>347</v>
      </c>
      <c r="I394" s="70" t="s">
        <v>399</v>
      </c>
      <c r="J394" s="70" t="s">
        <v>40</v>
      </c>
      <c r="K394" s="70">
        <v>0</v>
      </c>
      <c r="L394">
        <v>1</v>
      </c>
    </row>
    <row r="395" spans="7:12" ht="15" customHeight="1">
      <c r="G395" s="83" t="s">
        <v>400</v>
      </c>
      <c r="H395" s="70" t="s">
        <v>347</v>
      </c>
      <c r="I395" s="70" t="s">
        <v>401</v>
      </c>
      <c r="J395" s="70" t="s">
        <v>50</v>
      </c>
      <c r="K395" s="70">
        <v>0</v>
      </c>
      <c r="L395">
        <v>1</v>
      </c>
    </row>
    <row r="396" spans="7:12" ht="15" customHeight="1">
      <c r="G396" s="83" t="s">
        <v>400</v>
      </c>
      <c r="H396" s="70" t="s">
        <v>347</v>
      </c>
      <c r="I396" s="70" t="s">
        <v>401</v>
      </c>
      <c r="J396" s="70" t="s">
        <v>366</v>
      </c>
      <c r="K396" s="70">
        <v>0</v>
      </c>
      <c r="L396">
        <v>3</v>
      </c>
    </row>
    <row r="397" spans="7:12" ht="15" customHeight="1">
      <c r="G397" s="83" t="s">
        <v>400</v>
      </c>
      <c r="H397" s="70" t="s">
        <v>347</v>
      </c>
      <c r="I397" s="70" t="s">
        <v>401</v>
      </c>
      <c r="J397" s="70" t="s">
        <v>56</v>
      </c>
      <c r="K397" s="70">
        <v>0</v>
      </c>
      <c r="L397">
        <v>1</v>
      </c>
    </row>
    <row r="398" spans="7:12" ht="15" customHeight="1">
      <c r="G398" s="83" t="s">
        <v>400</v>
      </c>
      <c r="H398" s="70" t="s">
        <v>347</v>
      </c>
      <c r="I398" s="70" t="s">
        <v>401</v>
      </c>
      <c r="J398" s="70" t="s">
        <v>368</v>
      </c>
      <c r="K398" s="70">
        <v>0</v>
      </c>
      <c r="L398">
        <v>3</v>
      </c>
    </row>
    <row r="399" spans="7:12" ht="15" customHeight="1">
      <c r="G399" s="83" t="s">
        <v>400</v>
      </c>
      <c r="H399" s="70" t="s">
        <v>347</v>
      </c>
      <c r="I399" s="70" t="s">
        <v>401</v>
      </c>
      <c r="J399" s="70" t="s">
        <v>367</v>
      </c>
      <c r="K399" s="70">
        <v>0</v>
      </c>
      <c r="L399">
        <v>3</v>
      </c>
    </row>
    <row r="400" spans="7:12" ht="15" customHeight="1">
      <c r="G400" s="83" t="s">
        <v>400</v>
      </c>
      <c r="H400" s="70" t="s">
        <v>347</v>
      </c>
      <c r="I400" s="70" t="s">
        <v>401</v>
      </c>
      <c r="J400" s="70" t="s">
        <v>40</v>
      </c>
      <c r="K400" s="70">
        <v>0</v>
      </c>
      <c r="L400">
        <v>1</v>
      </c>
    </row>
  </sheetData>
  <mergeCells count="34">
    <mergeCell ref="B113:B125"/>
    <mergeCell ref="B126:B128"/>
    <mergeCell ref="B130:B132"/>
    <mergeCell ref="B99:B103"/>
    <mergeCell ref="B105:B109"/>
    <mergeCell ref="B110:B112"/>
    <mergeCell ref="A5:A14"/>
    <mergeCell ref="A15:A25"/>
    <mergeCell ref="A26:A36"/>
    <mergeCell ref="A37:A65"/>
    <mergeCell ref="A66:A86"/>
    <mergeCell ref="B89:B90"/>
    <mergeCell ref="B92:B95"/>
    <mergeCell ref="B96:B98"/>
    <mergeCell ref="A87:A109"/>
    <mergeCell ref="B74:B75"/>
    <mergeCell ref="B78:B82"/>
    <mergeCell ref="B84:B86"/>
    <mergeCell ref="A110:A129"/>
    <mergeCell ref="A130:A132"/>
    <mergeCell ref="B5:B10"/>
    <mergeCell ref="B11:B12"/>
    <mergeCell ref="B19:B21"/>
    <mergeCell ref="B22:B25"/>
    <mergeCell ref="B26:B28"/>
    <mergeCell ref="B29:B34"/>
    <mergeCell ref="B37:B39"/>
    <mergeCell ref="B40:B41"/>
    <mergeCell ref="B43:B52"/>
    <mergeCell ref="B53:B55"/>
    <mergeCell ref="B56:B58"/>
    <mergeCell ref="B59:B65"/>
    <mergeCell ref="B67:B72"/>
    <mergeCell ref="B87:B88"/>
  </mergeCells>
  <hyperlinks>
    <hyperlink ref="AC57" r:id="rId2" xr:uid="{B3B796D5-5C4F-45CA-831C-0CCC09F67D15}"/>
    <hyperlink ref="AC58" r:id="rId3" xr:uid="{B33D84B4-A071-4AD0-A8F3-9150AAE3DF61}"/>
    <hyperlink ref="AC54" r:id="rId4" xr:uid="{12869D42-391F-47E3-9872-8327845A7B80}"/>
    <hyperlink ref="AC7" r:id="rId5" xr:uid="{786602DF-E377-461F-968C-2CC29D6F665C}"/>
    <hyperlink ref="AC8" r:id="rId6" xr:uid="{72C015FC-9AEF-4D96-B94A-8268D60A47FA}"/>
    <hyperlink ref="AC36" r:id="rId7" xr:uid="{EBABA7B0-01CC-494E-B803-A81F84BD4407}"/>
    <hyperlink ref="AC76" r:id="rId8" xr:uid="{608F1D97-B384-4F4A-AAA5-1124A348911A}"/>
    <hyperlink ref="AC59" r:id="rId9" xr:uid="{6DF1B761-1F2E-4234-AF97-1FEC17F6706E}"/>
    <hyperlink ref="AC60" r:id="rId10" xr:uid="{9E1DB620-E1CA-452E-A94E-0A49191E4018}"/>
    <hyperlink ref="AC62" r:id="rId11" xr:uid="{7B20F8B9-EFD5-4884-9B22-EF79E971A582}"/>
    <hyperlink ref="AC56" r:id="rId12" xr:uid="{CCC001A7-068F-44E4-9379-8ACAC6F58674}"/>
    <hyperlink ref="AC55" r:id="rId13" xr:uid="{B9AB314F-A093-4A58-B6AE-D174E458B929}"/>
    <hyperlink ref="AC9" r:id="rId14" xr:uid="{A7E3C3B8-5D55-4747-BEBA-FBC5DA554FA7}"/>
    <hyperlink ref="AC79" r:id="rId15" xr:uid="{F8842DDE-4AB3-4DB0-87FE-9CE8A8DE5089}"/>
    <hyperlink ref="AC64" r:id="rId16" xr:uid="{BC6B03B0-ADBB-4381-8334-27B62C152614}"/>
    <hyperlink ref="AC5" r:id="rId17" xr:uid="{4C56223E-17B5-4C81-91AA-DA01D5096FEF}"/>
    <hyperlink ref="AC6" r:id="rId18" xr:uid="{67ADD25F-A8FF-4102-AFF6-EAFBCA2547DE}"/>
    <hyperlink ref="AC3" r:id="rId19" xr:uid="{D766E70B-0D35-436D-B177-800F321C8C4C}"/>
    <hyperlink ref="AC2" r:id="rId20" xr:uid="{63A6AA2C-4AAD-462F-A563-3D42E92AE0CA}"/>
    <hyperlink ref="AC24" r:id="rId21" xr:uid="{BD6776C5-9071-4B79-B56D-FD27A62A67C1}"/>
    <hyperlink ref="AC25" r:id="rId22" xr:uid="{6D7479D0-8476-477C-9615-C97144B43F75}"/>
    <hyperlink ref="AC31" r:id="rId23" xr:uid="{3528B318-4322-4C99-8D51-9E68E2AD0D5C}"/>
    <hyperlink ref="AC32" r:id="rId24" xr:uid="{26FDD85A-1AD8-429B-A3D0-CC6E1E6BFFC8}"/>
    <hyperlink ref="AC33" r:id="rId25" xr:uid="{7DEA6E41-FF5E-473A-82EC-4C404600A642}"/>
    <hyperlink ref="AC34" r:id="rId26" xr:uid="{30CE981D-CFB4-4601-9C23-4F1C7F045D67}"/>
    <hyperlink ref="AC11" r:id="rId27" xr:uid="{30DA568B-8407-41F2-A34F-B779521D7E92}"/>
    <hyperlink ref="AC14" r:id="rId28" xr:uid="{75BBB719-26C8-4839-AC15-99862CE0AA66}"/>
    <hyperlink ref="AC15" r:id="rId29" xr:uid="{52143855-23FD-49FF-8769-AE1D74A2E0A2}"/>
    <hyperlink ref="AC16" r:id="rId30" xr:uid="{7D1AC437-57F1-4BBE-A89C-7FA8D74374A3}"/>
    <hyperlink ref="AC17" r:id="rId31" xr:uid="{D4604554-E6A5-4CED-A2ED-F4D75742435E}"/>
    <hyperlink ref="AC19" r:id="rId32" xr:uid="{74664F0E-F217-4830-9E6A-94C871E0E4F0}"/>
    <hyperlink ref="AC20" r:id="rId33" xr:uid="{2DB5A6D7-21F1-4CB8-B440-87EA95EDA69E}"/>
    <hyperlink ref="AC21" r:id="rId34" xr:uid="{1AC98F55-F346-4C51-9B20-350E8EA9771E}"/>
    <hyperlink ref="AC22" r:id="rId35" xr:uid="{B1A0E3DE-AD2A-4AF4-93BB-ED19D0A0C65F}"/>
    <hyperlink ref="AC23" r:id="rId36" xr:uid="{DFA70E36-7A1B-43A6-B755-F35DF8AC9045}"/>
    <hyperlink ref="AC26" r:id="rId37" xr:uid="{2794F0A4-63A3-4F89-8DFA-9F536B9675F5}"/>
    <hyperlink ref="AC27" r:id="rId38" xr:uid="{21CB6E9A-56BA-4670-A3A6-AE5A07550544}"/>
    <hyperlink ref="AC35" r:id="rId39" xr:uid="{901401D9-F16F-4C13-9819-D63C990A2E9C}"/>
    <hyperlink ref="AC28" r:id="rId40" xr:uid="{86183C70-9F92-4740-B550-077AF76D3B0C}"/>
    <hyperlink ref="AC29" r:id="rId41" xr:uid="{CD94EA43-A50D-4B91-B2EF-572DED34BE25}"/>
    <hyperlink ref="AC30" r:id="rId42" xr:uid="{12869A0D-3460-4248-AAC5-EC8A57750ABE}"/>
    <hyperlink ref="AC18" r:id="rId43" xr:uid="{F7E6F0D1-616A-4131-AB01-BA9926A5E6D6}"/>
    <hyperlink ref="AC12" r:id="rId44" xr:uid="{35D03F67-588B-4FA8-A802-8C0131C076BB}"/>
    <hyperlink ref="AC39" r:id="rId45" xr:uid="{7F645EDD-AD11-4E55-8C6C-EA5ED344CB82}"/>
    <hyperlink ref="AC40" r:id="rId46" xr:uid="{F2DA8F23-58E4-4926-AC3A-0C176643843F}"/>
    <hyperlink ref="AC69" r:id="rId47" xr:uid="{2C663015-584F-4E68-8B81-DF3C92E1A101}"/>
    <hyperlink ref="AC78" r:id="rId48" xr:uid="{C823CD90-2AC2-4B60-AC7C-99D5009F8CC9}"/>
    <hyperlink ref="AC45" r:id="rId49" xr:uid="{81287A6E-8D21-4746-9AC6-2163B7748E4D}"/>
    <hyperlink ref="AC66" r:id="rId50" xr:uid="{69C157C7-215A-483B-8A1A-E3F5C405FD30}"/>
    <hyperlink ref="AC67" r:id="rId51" xr:uid="{3DD4D982-5E56-4A03-A99F-35902F0C152F}"/>
    <hyperlink ref="AC68" r:id="rId52" xr:uid="{EF144257-ED7D-4AB0-85BA-AF15973EAB77}"/>
    <hyperlink ref="AC77" r:id="rId53" xr:uid="{F4070094-FD55-4FF8-8F9E-59A6795EDE9E}"/>
    <hyperlink ref="AC63" r:id="rId54" xr:uid="{65B97466-DF8D-40FC-8CDE-429ADE748B44}"/>
    <hyperlink ref="AC70" r:id="rId55" xr:uid="{5BFA2206-2599-4FBB-B78A-5F3783160476}"/>
    <hyperlink ref="AC71" r:id="rId56" xr:uid="{D54309AB-F0AF-4215-949D-834E4699EA92}"/>
    <hyperlink ref="AC72" r:id="rId57" xr:uid="{34F78103-73DF-4237-AE39-24B2FA37809A}"/>
    <hyperlink ref="AC73" r:id="rId58" xr:uid="{B69E0FF3-95AD-43D2-9A1F-B24071463F0E}"/>
    <hyperlink ref="AC74" r:id="rId59" xr:uid="{2AC46C68-43DE-4426-A576-2D674481D2B9}"/>
    <hyperlink ref="AC75" r:id="rId60" xr:uid="{00E6A534-29A2-4AAD-B957-4BC7EE0E490E}"/>
    <hyperlink ref="AC61" r:id="rId61" xr:uid="{E996D2C1-0256-40B2-AD3D-F4437CD06630}"/>
    <hyperlink ref="AC65" r:id="rId62" xr:uid="{C81E49E9-DB0D-499C-B62C-C4CF0D5E8D5B}"/>
    <hyperlink ref="AC37" r:id="rId63" xr:uid="{04D48490-FADE-481D-BA70-6BAED49AF4EA}"/>
    <hyperlink ref="AC38" r:id="rId64" xr:uid="{A791AB09-F86C-4156-A3F7-341F85BD6C67}"/>
    <hyperlink ref="AC41" r:id="rId65" xr:uid="{C5687183-BEB6-42BE-9384-64358A600EDB}"/>
    <hyperlink ref="AC42" r:id="rId66" xr:uid="{8A360EA0-EC12-4EB4-9076-741F6D841D2A}"/>
    <hyperlink ref="AC43" r:id="rId67" xr:uid="{9967ADD7-A172-497F-A389-B302049995BC}"/>
    <hyperlink ref="AC44" r:id="rId68" xr:uid="{996A909C-078B-4C41-8B47-9A15B8612E52}"/>
  </hyperlinks>
  <pageMargins left="0.7" right="0.7" top="0.75" bottom="0.75" header="0.3" footer="0.3"/>
  <pageSetup paperSize="9" orientation="portrait" r:id="rId69"/>
  <drawing r:id="rId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ADB66AF60A594380B784F7255AC88E" ma:contentTypeVersion="18" ma:contentTypeDescription="Create a new document." ma:contentTypeScope="" ma:versionID="937b92b6a4bceba53bade2560c5227bb">
  <xsd:schema xmlns:xsd="http://www.w3.org/2001/XMLSchema" xmlns:xs="http://www.w3.org/2001/XMLSchema" xmlns:p="http://schemas.microsoft.com/office/2006/metadata/properties" xmlns:ns2="4f0dd523-a5f6-4c0f-aef4-21386620f06d" xmlns:ns3="084f0d03-095c-47d8-a48b-51bcb3b9187c" targetNamespace="http://schemas.microsoft.com/office/2006/metadata/properties" ma:root="true" ma:fieldsID="2463ff266250ee72140965ad9fc2f7ea" ns2:_="" ns3:_="">
    <xsd:import namespace="4f0dd523-a5f6-4c0f-aef4-21386620f06d"/>
    <xsd:import namespace="084f0d03-095c-47d8-a48b-51bcb3b9187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dd523-a5f6-4c0f-aef4-21386620f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31c746-7cc5-478f-91c4-8048d6093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4f0d03-095c-47d8-a48b-51bcb3b9187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266d8f-634d-444c-ba4e-9c72b0684109}" ma:internalName="TaxCatchAll" ma:showField="CatchAllData" ma:web="084f0d03-095c-47d8-a48b-51bcb3b91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84f0d03-095c-47d8-a48b-51bcb3b9187c">
      <UserInfo>
        <DisplayName>Hannah O'Grady</DisplayName>
        <AccountId>55</AccountId>
        <AccountType/>
      </UserInfo>
      <UserInfo>
        <DisplayName>Maria Ioannou</DisplayName>
        <AccountId>58</AccountId>
        <AccountType/>
      </UserInfo>
      <UserInfo>
        <DisplayName>David Darwin</DisplayName>
        <AccountId>35</AccountId>
        <AccountType/>
      </UserInfo>
      <UserInfo>
        <DisplayName>Joshua Arbury</DisplayName>
        <AccountId>31</AccountId>
        <AccountType/>
      </UserInfo>
      <UserInfo>
        <DisplayName>SharingLinks.46fd66e3-6bbe-450c-bbc6-6f419886b4d3.Flexible.abd52c9e-3576-4c29-924c-427ffac2333a</DisplayName>
        <AccountId>34</AccountId>
        <AccountType/>
      </UserInfo>
      <UserInfo>
        <DisplayName>Dez Ellams</DisplayName>
        <AccountId>68</AccountId>
        <AccountType/>
      </UserInfo>
      <UserInfo>
        <DisplayName>Duncan Muir</DisplayName>
        <AccountId>191</AccountId>
        <AccountType/>
      </UserInfo>
      <UserInfo>
        <DisplayName>Abbe Marks</DisplayName>
        <AccountId>103</AccountId>
        <AccountType/>
      </UserInfo>
      <UserInfo>
        <DisplayName>Eflamm Allain</DisplayName>
        <AccountId>38</AccountId>
        <AccountType/>
      </UserInfo>
      <UserInfo>
        <DisplayName>Nita Chhagan</DisplayName>
        <AccountId>187</AccountId>
        <AccountType/>
      </UserInfo>
      <UserInfo>
        <DisplayName>Sandy Fong</DisplayName>
        <AccountId>110</AccountId>
        <AccountType/>
      </UserInfo>
      <UserInfo>
        <DisplayName>Sujata Sinha</DisplayName>
        <AccountId>343</AccountId>
        <AccountType/>
      </UserInfo>
      <UserInfo>
        <DisplayName>Tim Shore</DisplayName>
        <AccountId>194</AccountId>
        <AccountType/>
      </UserInfo>
      <UserInfo>
        <DisplayName>Tariq Ashraf</DisplayName>
        <AccountId>27</AccountId>
        <AccountType/>
      </UserInfo>
      <UserInfo>
        <DisplayName>Ihsana Ageel</DisplayName>
        <AccountId>78</AccountId>
        <AccountType/>
      </UserInfo>
    </SharedWithUsers>
    <TaxCatchAll xmlns="084f0d03-095c-47d8-a48b-51bcb3b9187c" xsi:nil="true"/>
    <lcf76f155ced4ddcb4097134ff3c332f xmlns="4f0dd523-a5f6-4c0f-aef4-21386620f0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7A711D-E5DC-4514-83EF-CB80C4384011}"/>
</file>

<file path=customXml/itemProps2.xml><?xml version="1.0" encoding="utf-8"?>
<ds:datastoreItem xmlns:ds="http://schemas.openxmlformats.org/officeDocument/2006/customXml" ds:itemID="{CA00B07D-A66C-4BA8-857B-D226C410D0F5}"/>
</file>

<file path=customXml/itemProps3.xml><?xml version="1.0" encoding="utf-8"?>
<ds:datastoreItem xmlns:ds="http://schemas.openxmlformats.org/officeDocument/2006/customXml" ds:itemID="{438A0F27-696E-4D4C-A7AD-E3F6061EB1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Darwin</dc:creator>
  <cp:keywords/>
  <dc:description/>
  <cp:lastModifiedBy>Megan Beard</cp:lastModifiedBy>
  <cp:revision/>
  <dcterms:created xsi:type="dcterms:W3CDTF">2022-04-04T03:42:38Z</dcterms:created>
  <dcterms:modified xsi:type="dcterms:W3CDTF">2025-10-14T01:07:31Z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0x01010026ADB66AF60A594380B784F7255AC88E</vt:lpwstr>
  </property>
  <property fmtid="{D5CDD505-2E9C-101B-9397-08002B2CF9AE}" pid="3" name="MediaServiceImageTags">
    <vt:lpwstr/>
  </property>
</Properties>
</file>